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aprooy-my.sharepoint.com/personal/asaprooy_asaprooy_onmicrosoft_com/Documents/ASAPRO/Muuta/Netti/"/>
    </mc:Choice>
  </mc:AlternateContent>
  <xr:revisionPtr revIDLastSave="110" documentId="8_{72F0A1EA-6CE0-4C24-9418-422C05CB2211}" xr6:coauthVersionLast="47" xr6:coauthVersionMax="47" xr10:uidLastSave="{8A93D65D-6086-4FFE-8CCF-60AB57DCD3E5}"/>
  <bookViews>
    <workbookView xWindow="7110" yWindow="940" windowWidth="25130" windowHeight="19150" tabRatio="746" xr2:uid="{00000000-000D-0000-FFFF-FFFF00000000}"/>
  </bookViews>
  <sheets>
    <sheet name="Tammi" sheetId="1" r:id="rId1"/>
    <sheet name="Helmi" sheetId="6" r:id="rId2"/>
    <sheet name="Maalis" sheetId="4" r:id="rId3"/>
    <sheet name="Huhti" sheetId="7" r:id="rId4"/>
    <sheet name="Touko" sheetId="8" r:id="rId5"/>
    <sheet name="Kesä" sheetId="9" r:id="rId6"/>
    <sheet name="Heinä" sheetId="10" r:id="rId7"/>
    <sheet name="Elo" sheetId="11" r:id="rId8"/>
    <sheet name="Syys" sheetId="13" r:id="rId9"/>
    <sheet name="Loka" sheetId="12" r:id="rId10"/>
    <sheet name="Marras" sheetId="14" r:id="rId11"/>
    <sheet name="Joulu" sheetId="15" r:id="rId12"/>
    <sheet name="Yhteenveto" sheetId="16" r:id="rId13"/>
  </sheets>
  <definedNames>
    <definedName name="_xlnm._FilterDatabase" localSheetId="0" hidden="1">Tammi!$C$5:$C$5</definedName>
    <definedName name="_xlnm.Print_Area" localSheetId="7">Elo!$A$1:$J$45</definedName>
    <definedName name="_xlnm.Print_Area" localSheetId="6">Heinä!$A$1:$J$45</definedName>
    <definedName name="_xlnm.Print_Area" localSheetId="1">Helmi!$A$1:$J$45</definedName>
    <definedName name="_xlnm.Print_Area" localSheetId="3">Huhti!$A$1:$J$45</definedName>
    <definedName name="_xlnm.Print_Area" localSheetId="11">Joulu!$A$1:$J$45</definedName>
    <definedName name="_xlnm.Print_Area" localSheetId="5">Kesä!$A$1:$K$45</definedName>
    <definedName name="_xlnm.Print_Area" localSheetId="9">Loka!$A$1:$J$48</definedName>
    <definedName name="_xlnm.Print_Area" localSheetId="2">Maalis!$A$1:$J$45</definedName>
    <definedName name="_xlnm.Print_Area" localSheetId="10">Marras!$A$1:$J$48</definedName>
    <definedName name="_xlnm.Print_Area" localSheetId="8">Syys!$A$1:$J$48</definedName>
    <definedName name="_xlnm.Print_Area" localSheetId="0">Tammi!$A$1:$J$45</definedName>
    <definedName name="_xlnm.Print_Area" localSheetId="4">Touko!$A$1:$J$45</definedName>
    <definedName name="_xlnm.Print_Area" localSheetId="12">Yhteenveto!$A$1:$I$43</definedName>
    <definedName name="Z_E9DA6026_2258_4365_8B59_CF78043EB8B1_.wvu.Cols" localSheetId="5" hidden="1">Kesä!$J:$J</definedName>
    <definedName name="Z_E9DA6026_2258_4365_8B59_CF78043EB8B1_.wvu.Cols" localSheetId="12" hidden="1">Yhteenveto!$H:$H</definedName>
    <definedName name="Z_E9DA6026_2258_4365_8B59_CF78043EB8B1_.wvu.PrintArea" localSheetId="7" hidden="1">Elo!$A$1:$J$45</definedName>
    <definedName name="Z_E9DA6026_2258_4365_8B59_CF78043EB8B1_.wvu.PrintArea" localSheetId="6" hidden="1">Heinä!$A$1:$J$45</definedName>
    <definedName name="Z_E9DA6026_2258_4365_8B59_CF78043EB8B1_.wvu.PrintArea" localSheetId="1" hidden="1">Helmi!$A$1:$J$45</definedName>
    <definedName name="Z_E9DA6026_2258_4365_8B59_CF78043EB8B1_.wvu.PrintArea" localSheetId="3" hidden="1">Huhti!$A$1:$J$45</definedName>
    <definedName name="Z_E9DA6026_2258_4365_8B59_CF78043EB8B1_.wvu.PrintArea" localSheetId="11" hidden="1">Joulu!$A$1:$J$45</definedName>
    <definedName name="Z_E9DA6026_2258_4365_8B59_CF78043EB8B1_.wvu.PrintArea" localSheetId="5" hidden="1">Kesä!$A$1:$K$45</definedName>
    <definedName name="Z_E9DA6026_2258_4365_8B59_CF78043EB8B1_.wvu.PrintArea" localSheetId="9" hidden="1">Loka!$A$1:$J$48</definedName>
    <definedName name="Z_E9DA6026_2258_4365_8B59_CF78043EB8B1_.wvu.PrintArea" localSheetId="2" hidden="1">Maalis!$A$1:$J$45</definedName>
    <definedName name="Z_E9DA6026_2258_4365_8B59_CF78043EB8B1_.wvu.PrintArea" localSheetId="10" hidden="1">Marras!$A$1:$J$48</definedName>
    <definedName name="Z_E9DA6026_2258_4365_8B59_CF78043EB8B1_.wvu.PrintArea" localSheetId="8" hidden="1">Syys!$A$1:$J$48</definedName>
    <definedName name="Z_E9DA6026_2258_4365_8B59_CF78043EB8B1_.wvu.PrintArea" localSheetId="0" hidden="1">Tammi!$A$1:$J$45</definedName>
    <definedName name="Z_E9DA6026_2258_4365_8B59_CF78043EB8B1_.wvu.PrintArea" localSheetId="4" hidden="1">Touko!$A$1:$J$45</definedName>
    <definedName name="Z_E9DA6026_2258_4365_8B59_CF78043EB8B1_.wvu.PrintArea" localSheetId="12" hidden="1">Yhteenveto!$A$1:$I$43</definedName>
  </definedNames>
  <calcPr calcId="191029"/>
  <customWorkbookViews>
    <customWorkbookView name="AskoS - Oma näkymä" guid="{E9DA6026-2258-4365-8B59-CF78043EB8B1}" mergeInterval="0" personalView="1" xWindow="913" windowWidth="2494" windowHeight="2112" tabRatio="74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15" l="1"/>
  <c r="M28" i="15"/>
  <c r="K28" i="15" s="1"/>
  <c r="L10" i="15"/>
  <c r="M10" i="15"/>
  <c r="K10" i="15" s="1"/>
  <c r="M35" i="15"/>
  <c r="K35" i="15" s="1"/>
  <c r="L35" i="15"/>
  <c r="I34" i="14"/>
  <c r="H34" i="14"/>
  <c r="M35" i="12"/>
  <c r="L35" i="12"/>
  <c r="K35" i="12"/>
  <c r="H35" i="12" s="1"/>
  <c r="I35" i="12"/>
  <c r="M34" i="13"/>
  <c r="L34" i="13"/>
  <c r="K34" i="13"/>
  <c r="H34" i="13" s="1"/>
  <c r="I34" i="13"/>
  <c r="I35" i="11"/>
  <c r="H35" i="11"/>
  <c r="M35" i="10"/>
  <c r="L35" i="10"/>
  <c r="K35" i="10"/>
  <c r="H35" i="10" s="1"/>
  <c r="I35" i="10"/>
  <c r="N35" i="9"/>
  <c r="L35" i="9" s="1"/>
  <c r="M35" i="9"/>
  <c r="L13" i="8"/>
  <c r="M13" i="8"/>
  <c r="K13" i="8" s="1"/>
  <c r="I34" i="8"/>
  <c r="H34" i="8"/>
  <c r="M35" i="8"/>
  <c r="K35" i="8" s="1"/>
  <c r="L35" i="8"/>
  <c r="M34" i="7"/>
  <c r="L34" i="7"/>
  <c r="K34" i="7"/>
  <c r="H34" i="7" s="1"/>
  <c r="I34" i="7"/>
  <c r="M36" i="4"/>
  <c r="L36" i="4"/>
  <c r="K36" i="4"/>
  <c r="H36" i="4" s="1"/>
  <c r="I36" i="4"/>
  <c r="L33" i="4"/>
  <c r="M33" i="4"/>
  <c r="K33" i="4" s="1"/>
  <c r="M32" i="6"/>
  <c r="K32" i="6" s="1"/>
  <c r="L32" i="6"/>
  <c r="M34" i="1"/>
  <c r="K34" i="1" s="1"/>
  <c r="L34" i="1"/>
  <c r="M35" i="1"/>
  <c r="K35" i="1" s="1"/>
  <c r="L35" i="1"/>
  <c r="M36" i="15"/>
  <c r="L36" i="15"/>
  <c r="M34" i="15"/>
  <c r="K34" i="15" s="1"/>
  <c r="I34" i="15" s="1"/>
  <c r="L34" i="15"/>
  <c r="M27" i="15"/>
  <c r="L27" i="15"/>
  <c r="L8" i="15"/>
  <c r="M8" i="15"/>
  <c r="L9" i="15"/>
  <c r="M9" i="15"/>
  <c r="I35" i="14"/>
  <c r="H35" i="14"/>
  <c r="M32" i="14"/>
  <c r="L32" i="14"/>
  <c r="M33" i="14"/>
  <c r="K33" i="14" s="1"/>
  <c r="L33" i="14"/>
  <c r="M33" i="12"/>
  <c r="K33" i="12" s="1"/>
  <c r="H33" i="12" s="1"/>
  <c r="L33" i="12"/>
  <c r="M34" i="12"/>
  <c r="L34" i="12"/>
  <c r="I33" i="13"/>
  <c r="H33" i="13"/>
  <c r="M35" i="13"/>
  <c r="L35" i="13"/>
  <c r="K35" i="13"/>
  <c r="H35" i="13" s="1"/>
  <c r="I32" i="13"/>
  <c r="H32" i="13"/>
  <c r="I36" i="11"/>
  <c r="H36" i="11"/>
  <c r="M33" i="11"/>
  <c r="L33" i="11"/>
  <c r="M34" i="11"/>
  <c r="L34" i="11"/>
  <c r="M34" i="10"/>
  <c r="L34" i="10"/>
  <c r="M33" i="10"/>
  <c r="L33" i="10"/>
  <c r="K33" i="10" s="1"/>
  <c r="N32" i="9"/>
  <c r="M32" i="9"/>
  <c r="L32" i="9"/>
  <c r="H32" i="9" s="1"/>
  <c r="I32" i="9"/>
  <c r="L20" i="8"/>
  <c r="M20" i="8"/>
  <c r="M33" i="8"/>
  <c r="L33" i="8"/>
  <c r="M12" i="7"/>
  <c r="K12" i="7" s="1"/>
  <c r="I12" i="7" s="1"/>
  <c r="L12" i="7"/>
  <c r="M35" i="7"/>
  <c r="L35" i="7"/>
  <c r="M33" i="7"/>
  <c r="K33" i="7" s="1"/>
  <c r="I33" i="7" s="1"/>
  <c r="L33" i="7"/>
  <c r="I32" i="7"/>
  <c r="H32" i="7"/>
  <c r="L9" i="7"/>
  <c r="M9" i="7"/>
  <c r="I34" i="4"/>
  <c r="H34" i="4"/>
  <c r="M30" i="6"/>
  <c r="K30" i="6" s="1"/>
  <c r="H30" i="6" s="1"/>
  <c r="L30" i="6"/>
  <c r="M31" i="6"/>
  <c r="L31" i="6"/>
  <c r="M33" i="1"/>
  <c r="L33" i="1"/>
  <c r="L8" i="1"/>
  <c r="M8" i="1"/>
  <c r="M7" i="15"/>
  <c r="L7" i="15"/>
  <c r="L31" i="14"/>
  <c r="M31" i="14"/>
  <c r="M32" i="12"/>
  <c r="L32" i="12"/>
  <c r="L31" i="13"/>
  <c r="M31" i="13"/>
  <c r="L31" i="11"/>
  <c r="M31" i="11"/>
  <c r="M36" i="10"/>
  <c r="L36" i="10"/>
  <c r="H32" i="10"/>
  <c r="I32" i="10"/>
  <c r="M30" i="9"/>
  <c r="N30" i="9"/>
  <c r="L27" i="8"/>
  <c r="M27" i="8"/>
  <c r="L32" i="8"/>
  <c r="M32" i="8"/>
  <c r="K32" i="8" s="1"/>
  <c r="I32" i="8" s="1"/>
  <c r="I31" i="7"/>
  <c r="H31" i="7"/>
  <c r="M19" i="7"/>
  <c r="L19" i="7"/>
  <c r="I18" i="7"/>
  <c r="H18" i="7"/>
  <c r="I17" i="7"/>
  <c r="H17" i="7"/>
  <c r="M16" i="7"/>
  <c r="L16" i="7"/>
  <c r="I11" i="7"/>
  <c r="H11" i="7"/>
  <c r="I10" i="7"/>
  <c r="H10" i="7"/>
  <c r="L31" i="4"/>
  <c r="M31" i="4"/>
  <c r="M29" i="6"/>
  <c r="L29" i="6"/>
  <c r="L7" i="1"/>
  <c r="M7" i="1"/>
  <c r="L32" i="1"/>
  <c r="M32" i="1"/>
  <c r="L24" i="15"/>
  <c r="M24" i="15"/>
  <c r="H25" i="15"/>
  <c r="I25" i="15"/>
  <c r="M6" i="15"/>
  <c r="L6" i="15"/>
  <c r="M30" i="14"/>
  <c r="L30" i="14"/>
  <c r="M36" i="12"/>
  <c r="L36" i="12"/>
  <c r="I31" i="12"/>
  <c r="H31" i="12"/>
  <c r="M30" i="13"/>
  <c r="L30" i="13"/>
  <c r="M32" i="11"/>
  <c r="L32" i="11"/>
  <c r="I31" i="10"/>
  <c r="H31" i="10"/>
  <c r="N31" i="9"/>
  <c r="M31" i="9"/>
  <c r="M31" i="8"/>
  <c r="L31" i="8"/>
  <c r="M30" i="7"/>
  <c r="L30" i="7"/>
  <c r="M32" i="4"/>
  <c r="L32" i="4"/>
  <c r="M33" i="6"/>
  <c r="L33" i="6"/>
  <c r="I28" i="6"/>
  <c r="H28" i="6"/>
  <c r="M36" i="1"/>
  <c r="L36" i="1"/>
  <c r="L23" i="15"/>
  <c r="M23" i="15"/>
  <c r="M29" i="14"/>
  <c r="L29" i="14"/>
  <c r="I30" i="12"/>
  <c r="H30" i="12"/>
  <c r="F42" i="13"/>
  <c r="M29" i="13"/>
  <c r="L29" i="13"/>
  <c r="M30" i="11"/>
  <c r="L30" i="11"/>
  <c r="M30" i="10"/>
  <c r="L30" i="10"/>
  <c r="M18" i="9"/>
  <c r="N18" i="9"/>
  <c r="N29" i="9"/>
  <c r="M29" i="9"/>
  <c r="M29" i="7"/>
  <c r="L29" i="7"/>
  <c r="M30" i="4"/>
  <c r="L30" i="4"/>
  <c r="I27" i="6"/>
  <c r="H27" i="6"/>
  <c r="I28" i="15" l="1"/>
  <c r="H28" i="15"/>
  <c r="I10" i="15"/>
  <c r="H10" i="15"/>
  <c r="H35" i="15"/>
  <c r="I35" i="15"/>
  <c r="K27" i="15"/>
  <c r="H27" i="15" s="1"/>
  <c r="K36" i="15"/>
  <c r="H36" i="15" s="1"/>
  <c r="K32" i="14"/>
  <c r="I35" i="13"/>
  <c r="K34" i="11"/>
  <c r="K33" i="11"/>
  <c r="I33" i="11" s="1"/>
  <c r="K34" i="10"/>
  <c r="I34" i="10" s="1"/>
  <c r="H35" i="9"/>
  <c r="I35" i="9"/>
  <c r="I13" i="8"/>
  <c r="H13" i="8"/>
  <c r="H35" i="8"/>
  <c r="I35" i="8"/>
  <c r="K20" i="8"/>
  <c r="H20" i="8" s="1"/>
  <c r="K9" i="7"/>
  <c r="K35" i="7"/>
  <c r="I35" i="7" s="1"/>
  <c r="I33" i="4"/>
  <c r="H33" i="4"/>
  <c r="H32" i="6"/>
  <c r="I32" i="6"/>
  <c r="I30" i="6"/>
  <c r="H34" i="1"/>
  <c r="I34" i="1"/>
  <c r="K33" i="1"/>
  <c r="H33" i="1" s="1"/>
  <c r="H35" i="1"/>
  <c r="I35" i="1"/>
  <c r="H34" i="15"/>
  <c r="K8" i="15"/>
  <c r="I8" i="15" s="1"/>
  <c r="K9" i="15"/>
  <c r="H9" i="15" s="1"/>
  <c r="I27" i="15"/>
  <c r="H8" i="15"/>
  <c r="I9" i="15"/>
  <c r="K7" i="15"/>
  <c r="H7" i="15" s="1"/>
  <c r="I32" i="14"/>
  <c r="H32" i="14"/>
  <c r="H33" i="14"/>
  <c r="I33" i="14"/>
  <c r="K31" i="14"/>
  <c r="H31" i="14" s="1"/>
  <c r="K30" i="14"/>
  <c r="I30" i="14" s="1"/>
  <c r="K36" i="12"/>
  <c r="K34" i="12"/>
  <c r="I33" i="12"/>
  <c r="K32" i="12"/>
  <c r="H32" i="12" s="1"/>
  <c r="K31" i="13"/>
  <c r="H33" i="11"/>
  <c r="H34" i="11"/>
  <c r="I34" i="11"/>
  <c r="K31" i="11"/>
  <c r="I31" i="11" s="1"/>
  <c r="K36" i="10"/>
  <c r="I33" i="10"/>
  <c r="H33" i="10"/>
  <c r="H34" i="10"/>
  <c r="K30" i="10"/>
  <c r="I30" i="10" s="1"/>
  <c r="L31" i="9"/>
  <c r="I31" i="9" s="1"/>
  <c r="L30" i="9"/>
  <c r="I30" i="9" s="1"/>
  <c r="K33" i="8"/>
  <c r="I33" i="8" s="1"/>
  <c r="H33" i="8"/>
  <c r="H32" i="8"/>
  <c r="K31" i="8"/>
  <c r="I31" i="8" s="1"/>
  <c r="K27" i="8"/>
  <c r="H27" i="8" s="1"/>
  <c r="H12" i="7"/>
  <c r="H35" i="7"/>
  <c r="H33" i="7"/>
  <c r="K19" i="7"/>
  <c r="I19" i="7" s="1"/>
  <c r="H9" i="7"/>
  <c r="I9" i="7"/>
  <c r="K16" i="7"/>
  <c r="I16" i="7" s="1"/>
  <c r="K31" i="4"/>
  <c r="I31" i="4" s="1"/>
  <c r="K31" i="6"/>
  <c r="H31" i="6" s="1"/>
  <c r="I31" i="6"/>
  <c r="K29" i="6"/>
  <c r="H29" i="6" s="1"/>
  <c r="K7" i="1"/>
  <c r="H7" i="1" s="1"/>
  <c r="K8" i="1"/>
  <c r="H8" i="1" s="1"/>
  <c r="K32" i="1"/>
  <c r="H32" i="1" s="1"/>
  <c r="K6" i="15"/>
  <c r="I6" i="15" s="1"/>
  <c r="K24" i="15"/>
  <c r="I24" i="15" s="1"/>
  <c r="K23" i="15"/>
  <c r="H23" i="15" s="1"/>
  <c r="I31" i="14"/>
  <c r="K29" i="14"/>
  <c r="I29" i="14" s="1"/>
  <c r="K30" i="13"/>
  <c r="I30" i="13" s="1"/>
  <c r="K29" i="13"/>
  <c r="H29" i="13" s="1"/>
  <c r="K32" i="11"/>
  <c r="H32" i="11" s="1"/>
  <c r="L18" i="9"/>
  <c r="I18" i="9" s="1"/>
  <c r="H19" i="7"/>
  <c r="K30" i="7"/>
  <c r="H30" i="7" s="1"/>
  <c r="H31" i="4"/>
  <c r="K30" i="4"/>
  <c r="H30" i="4" s="1"/>
  <c r="K32" i="4"/>
  <c r="I32" i="4" s="1"/>
  <c r="I29" i="6"/>
  <c r="K33" i="6"/>
  <c r="I33" i="6" s="1"/>
  <c r="K36" i="1"/>
  <c r="H36" i="1" s="1"/>
  <c r="H6" i="15"/>
  <c r="H30" i="13"/>
  <c r="K30" i="11"/>
  <c r="H30" i="11" s="1"/>
  <c r="L29" i="9"/>
  <c r="H29" i="9" s="1"/>
  <c r="I29" i="13"/>
  <c r="H18" i="9"/>
  <c r="K29" i="7"/>
  <c r="M29" i="1"/>
  <c r="L29" i="1"/>
  <c r="I36" i="15" l="1"/>
  <c r="I32" i="12"/>
  <c r="H31" i="11"/>
  <c r="I20" i="8"/>
  <c r="H31" i="8"/>
  <c r="I30" i="4"/>
  <c r="I33" i="1"/>
  <c r="I7" i="1"/>
  <c r="I32" i="1"/>
  <c r="I7" i="15"/>
  <c r="H24" i="15"/>
  <c r="I23" i="15"/>
  <c r="H29" i="14"/>
  <c r="H30" i="14"/>
  <c r="H34" i="12"/>
  <c r="I34" i="12"/>
  <c r="H36" i="12"/>
  <c r="I36" i="12"/>
  <c r="I31" i="13"/>
  <c r="H31" i="13"/>
  <c r="I32" i="11"/>
  <c r="H36" i="10"/>
  <c r="I36" i="10"/>
  <c r="H30" i="10"/>
  <c r="H31" i="9"/>
  <c r="H30" i="9"/>
  <c r="I27" i="8"/>
  <c r="H16" i="7"/>
  <c r="I30" i="7"/>
  <c r="H32" i="4"/>
  <c r="H33" i="6"/>
  <c r="I8" i="1"/>
  <c r="I30" i="11"/>
  <c r="I36" i="1"/>
  <c r="K29" i="1"/>
  <c r="I29" i="9"/>
  <c r="H29" i="7"/>
  <c r="I29" i="7"/>
  <c r="F42" i="15"/>
  <c r="M22" i="15"/>
  <c r="L22" i="15"/>
  <c r="M21" i="15"/>
  <c r="L21" i="15"/>
  <c r="I28" i="14"/>
  <c r="H28" i="14"/>
  <c r="I27" i="14"/>
  <c r="H27" i="14"/>
  <c r="M28" i="12"/>
  <c r="L28" i="12"/>
  <c r="M27" i="12"/>
  <c r="L27" i="12"/>
  <c r="M28" i="13"/>
  <c r="L28" i="13"/>
  <c r="M27" i="13"/>
  <c r="L27" i="13"/>
  <c r="I29" i="11"/>
  <c r="H29" i="11"/>
  <c r="I28" i="11"/>
  <c r="H28" i="11"/>
  <c r="M28" i="10"/>
  <c r="L28" i="10"/>
  <c r="M29" i="10"/>
  <c r="L29" i="10"/>
  <c r="N28" i="9"/>
  <c r="M28" i="9"/>
  <c r="M28" i="8"/>
  <c r="L28" i="8"/>
  <c r="L26" i="8"/>
  <c r="M26" i="8"/>
  <c r="M27" i="7"/>
  <c r="L27" i="7"/>
  <c r="M28" i="7"/>
  <c r="L28" i="7"/>
  <c r="M29" i="4"/>
  <c r="L29" i="4"/>
  <c r="I27" i="4"/>
  <c r="H27" i="4"/>
  <c r="F41" i="6"/>
  <c r="M26" i="6"/>
  <c r="L26" i="6"/>
  <c r="M28" i="1"/>
  <c r="L28" i="1"/>
  <c r="K28" i="13" l="1"/>
  <c r="K28" i="12"/>
  <c r="I28" i="12" s="1"/>
  <c r="K29" i="4"/>
  <c r="I29" i="4" s="1"/>
  <c r="K28" i="1"/>
  <c r="I28" i="1" s="1"/>
  <c r="K21" i="15"/>
  <c r="I21" i="15" s="1"/>
  <c r="K27" i="12"/>
  <c r="I27" i="12" s="1"/>
  <c r="K27" i="13"/>
  <c r="I27" i="13" s="1"/>
  <c r="K28" i="10"/>
  <c r="H28" i="10" s="1"/>
  <c r="L28" i="9"/>
  <c r="I28" i="9" s="1"/>
  <c r="K28" i="8"/>
  <c r="I28" i="8" s="1"/>
  <c r="K26" i="8"/>
  <c r="I26" i="8" s="1"/>
  <c r="K28" i="7"/>
  <c r="I28" i="7" s="1"/>
  <c r="K22" i="15"/>
  <c r="I22" i="15" s="1"/>
  <c r="K27" i="7"/>
  <c r="H27" i="7" s="1"/>
  <c r="K26" i="6"/>
  <c r="I26" i="6" s="1"/>
  <c r="H28" i="12"/>
  <c r="H28" i="13"/>
  <c r="I28" i="13"/>
  <c r="K29" i="10"/>
  <c r="M20" i="15"/>
  <c r="L20" i="15"/>
  <c r="M26" i="14"/>
  <c r="L26" i="14"/>
  <c r="M29" i="12"/>
  <c r="L29" i="12"/>
  <c r="M27" i="11"/>
  <c r="L27" i="11"/>
  <c r="M27" i="10"/>
  <c r="L27" i="10"/>
  <c r="M24" i="4"/>
  <c r="L24" i="4"/>
  <c r="M23" i="6"/>
  <c r="L23" i="6"/>
  <c r="M27" i="1"/>
  <c r="L27" i="1"/>
  <c r="H27" i="13" l="1"/>
  <c r="I28" i="10"/>
  <c r="H26" i="8"/>
  <c r="H28" i="7"/>
  <c r="H22" i="15"/>
  <c r="H27" i="12"/>
  <c r="H28" i="8"/>
  <c r="H29" i="4"/>
  <c r="H26" i="6"/>
  <c r="H28" i="1"/>
  <c r="H28" i="9"/>
  <c r="H21" i="15"/>
  <c r="K27" i="10"/>
  <c r="H27" i="10" s="1"/>
  <c r="I27" i="7"/>
  <c r="K26" i="14"/>
  <c r="H26" i="14" s="1"/>
  <c r="K20" i="15"/>
  <c r="H20" i="15" s="1"/>
  <c r="K27" i="11"/>
  <c r="I27" i="11" s="1"/>
  <c r="H29" i="10"/>
  <c r="I29" i="10"/>
  <c r="K23" i="6"/>
  <c r="I23" i="6" s="1"/>
  <c r="K29" i="12"/>
  <c r="I29" i="12" s="1"/>
  <c r="K27" i="1"/>
  <c r="I27" i="1" s="1"/>
  <c r="K24" i="4"/>
  <c r="H24" i="4" s="1"/>
  <c r="M24" i="14"/>
  <c r="L24" i="14"/>
  <c r="M26" i="12"/>
  <c r="L26" i="12"/>
  <c r="G36" i="13"/>
  <c r="F36" i="13"/>
  <c r="I26" i="13"/>
  <c r="H26" i="13"/>
  <c r="M25" i="11"/>
  <c r="L25" i="11"/>
  <c r="M26" i="10"/>
  <c r="L26" i="10"/>
  <c r="M25" i="8"/>
  <c r="L25" i="8"/>
  <c r="I25" i="7"/>
  <c r="H25" i="7"/>
  <c r="M26" i="4"/>
  <c r="L26" i="4"/>
  <c r="M24" i="6"/>
  <c r="L24" i="6"/>
  <c r="I6" i="8" l="1"/>
  <c r="H6" i="8"/>
  <c r="I26" i="7"/>
  <c r="H26" i="7"/>
  <c r="I27" i="10"/>
  <c r="I26" i="14"/>
  <c r="H29" i="12"/>
  <c r="H27" i="11"/>
  <c r="I20" i="15"/>
  <c r="K26" i="10"/>
  <c r="I26" i="10" s="1"/>
  <c r="I24" i="4"/>
  <c r="H23" i="6"/>
  <c r="H27" i="1"/>
  <c r="K26" i="4"/>
  <c r="I26" i="4" s="1"/>
  <c r="K24" i="6"/>
  <c r="H24" i="6" s="1"/>
  <c r="K26" i="12"/>
  <c r="H26" i="12" s="1"/>
  <c r="K25" i="8"/>
  <c r="H25" i="8" s="1"/>
  <c r="K25" i="11"/>
  <c r="H25" i="11" s="1"/>
  <c r="K24" i="14"/>
  <c r="H24" i="14" s="1"/>
  <c r="M26" i="1"/>
  <c r="L26" i="1"/>
  <c r="H26" i="10" l="1"/>
  <c r="K26" i="1"/>
  <c r="I26" i="1" s="1"/>
  <c r="I26" i="12"/>
  <c r="I25" i="8"/>
  <c r="H26" i="4"/>
  <c r="I24" i="6"/>
  <c r="I25" i="11"/>
  <c r="I24" i="14"/>
  <c r="I19" i="15"/>
  <c r="H19" i="15"/>
  <c r="I18" i="15"/>
  <c r="M25" i="14"/>
  <c r="L25" i="14"/>
  <c r="F42" i="12"/>
  <c r="M25" i="12"/>
  <c r="L25" i="12"/>
  <c r="I25" i="13"/>
  <c r="H25" i="13"/>
  <c r="M24" i="13"/>
  <c r="L24" i="13"/>
  <c r="M24" i="11"/>
  <c r="L24" i="11"/>
  <c r="I25" i="10"/>
  <c r="H25" i="10"/>
  <c r="N24" i="9"/>
  <c r="M24" i="9"/>
  <c r="I24" i="7"/>
  <c r="H24" i="7"/>
  <c r="M22" i="4"/>
  <c r="L22" i="4"/>
  <c r="M19" i="4"/>
  <c r="L19" i="4"/>
  <c r="M25" i="4"/>
  <c r="L25" i="4"/>
  <c r="G34" i="6"/>
  <c r="F34" i="6"/>
  <c r="M25" i="6"/>
  <c r="L25" i="6"/>
  <c r="F42" i="1"/>
  <c r="F37" i="1"/>
  <c r="G37" i="1"/>
  <c r="M25" i="1"/>
  <c r="L25" i="1"/>
  <c r="H26" i="1" l="1"/>
  <c r="K25" i="6"/>
  <c r="K25" i="14"/>
  <c r="I25" i="14" s="1"/>
  <c r="K25" i="1"/>
  <c r="I25" i="1" s="1"/>
  <c r="K25" i="4"/>
  <c r="I25" i="4" s="1"/>
  <c r="L24" i="9"/>
  <c r="H24" i="9" s="1"/>
  <c r="K24" i="13"/>
  <c r="H24" i="13" s="1"/>
  <c r="K25" i="12"/>
  <c r="I25" i="12" s="1"/>
  <c r="K19" i="4"/>
  <c r="I19" i="4" s="1"/>
  <c r="K24" i="11"/>
  <c r="I24" i="11" s="1"/>
  <c r="K22" i="4"/>
  <c r="H22" i="4" s="1"/>
  <c r="H18" i="15"/>
  <c r="L15" i="15"/>
  <c r="M15" i="15"/>
  <c r="L16" i="15"/>
  <c r="M16" i="15"/>
  <c r="L17" i="15"/>
  <c r="M17" i="15"/>
  <c r="M23" i="14"/>
  <c r="L23" i="14"/>
  <c r="M22" i="14"/>
  <c r="L22" i="14"/>
  <c r="M22" i="12"/>
  <c r="L22" i="12"/>
  <c r="M21" i="12"/>
  <c r="L21" i="12"/>
  <c r="M20" i="12"/>
  <c r="L20" i="12"/>
  <c r="M19" i="12"/>
  <c r="L19" i="12"/>
  <c r="M18" i="12"/>
  <c r="L18" i="12"/>
  <c r="I17" i="12"/>
  <c r="H17" i="12"/>
  <c r="I16" i="12"/>
  <c r="H16" i="12"/>
  <c r="M22" i="13"/>
  <c r="L22" i="13"/>
  <c r="M21" i="13"/>
  <c r="L21" i="13"/>
  <c r="M26" i="11"/>
  <c r="L26" i="11"/>
  <c r="M23" i="11"/>
  <c r="L23" i="11"/>
  <c r="H25" i="14" l="1"/>
  <c r="H24" i="11"/>
  <c r="K16" i="15"/>
  <c r="H16" i="15" s="1"/>
  <c r="H25" i="12"/>
  <c r="I24" i="13"/>
  <c r="H19" i="4"/>
  <c r="H25" i="6"/>
  <c r="I25" i="6"/>
  <c r="H25" i="1"/>
  <c r="I22" i="4"/>
  <c r="K19" i="12"/>
  <c r="I19" i="12" s="1"/>
  <c r="K22" i="14"/>
  <c r="I22" i="14" s="1"/>
  <c r="K23" i="14"/>
  <c r="H23" i="14" s="1"/>
  <c r="K17" i="15"/>
  <c r="H17" i="15" s="1"/>
  <c r="K18" i="12"/>
  <c r="H18" i="12" s="1"/>
  <c r="K20" i="12"/>
  <c r="I20" i="12" s="1"/>
  <c r="K22" i="12"/>
  <c r="H22" i="12" s="1"/>
  <c r="H25" i="4"/>
  <c r="K15" i="15"/>
  <c r="H15" i="15" s="1"/>
  <c r="I24" i="9"/>
  <c r="K21" i="13"/>
  <c r="I21" i="13" s="1"/>
  <c r="K26" i="11"/>
  <c r="H26" i="11" s="1"/>
  <c r="I16" i="15"/>
  <c r="K21" i="12"/>
  <c r="H21" i="12" s="1"/>
  <c r="K23" i="11"/>
  <c r="I23" i="11" s="1"/>
  <c r="K22" i="13"/>
  <c r="H22" i="13" s="1"/>
  <c r="I24" i="10"/>
  <c r="H24" i="10"/>
  <c r="M23" i="10"/>
  <c r="L23" i="10"/>
  <c r="M10" i="9"/>
  <c r="N10" i="9"/>
  <c r="M11" i="9"/>
  <c r="N11" i="9"/>
  <c r="N22" i="9"/>
  <c r="M22" i="9"/>
  <c r="N23" i="9"/>
  <c r="M23" i="9"/>
  <c r="L7" i="8"/>
  <c r="M7" i="8"/>
  <c r="M24" i="8"/>
  <c r="L24" i="8"/>
  <c r="F42" i="7"/>
  <c r="M21" i="7"/>
  <c r="L21" i="7"/>
  <c r="M22" i="7"/>
  <c r="L22" i="7"/>
  <c r="M23" i="4"/>
  <c r="L23" i="4"/>
  <c r="L23" i="9" l="1"/>
  <c r="I23" i="9" s="1"/>
  <c r="I23" i="14"/>
  <c r="H19" i="12"/>
  <c r="I21" i="12"/>
  <c r="I18" i="12"/>
  <c r="H20" i="12"/>
  <c r="I15" i="15"/>
  <c r="I17" i="15"/>
  <c r="I22" i="12"/>
  <c r="I26" i="11"/>
  <c r="H23" i="11"/>
  <c r="K24" i="8"/>
  <c r="I24" i="8" s="1"/>
  <c r="H22" i="14"/>
  <c r="K22" i="7"/>
  <c r="H22" i="7" s="1"/>
  <c r="H21" i="13"/>
  <c r="L11" i="9"/>
  <c r="H11" i="9" s="1"/>
  <c r="L10" i="9"/>
  <c r="H10" i="9" s="1"/>
  <c r="I22" i="13"/>
  <c r="K23" i="10"/>
  <c r="I23" i="10" s="1"/>
  <c r="K7" i="8"/>
  <c r="I7" i="8" s="1"/>
  <c r="K21" i="7"/>
  <c r="H21" i="7" s="1"/>
  <c r="L22" i="9"/>
  <c r="H22" i="9" s="1"/>
  <c r="H23" i="9"/>
  <c r="K23" i="4"/>
  <c r="I23" i="4" s="1"/>
  <c r="M22" i="6"/>
  <c r="L22" i="6"/>
  <c r="I20" i="6"/>
  <c r="H20" i="6"/>
  <c r="I21" i="14"/>
  <c r="H21" i="14"/>
  <c r="M23" i="13"/>
  <c r="L23" i="13"/>
  <c r="I22" i="11"/>
  <c r="H22" i="11"/>
  <c r="M22" i="10"/>
  <c r="L22" i="10"/>
  <c r="N21" i="9"/>
  <c r="M21" i="9"/>
  <c r="L21" i="8"/>
  <c r="M21" i="8"/>
  <c r="I21" i="6"/>
  <c r="H21" i="6"/>
  <c r="M19" i="6"/>
  <c r="L19" i="6"/>
  <c r="M22" i="1"/>
  <c r="L22" i="1"/>
  <c r="C7" i="16"/>
  <c r="C8" i="16"/>
  <c r="C11" i="16"/>
  <c r="L14" i="15"/>
  <c r="M14" i="15"/>
  <c r="I20" i="14"/>
  <c r="H20" i="14"/>
  <c r="M20" i="13"/>
  <c r="L20" i="13"/>
  <c r="I21" i="11"/>
  <c r="H21" i="11"/>
  <c r="M21" i="10"/>
  <c r="L21" i="10"/>
  <c r="M20" i="7"/>
  <c r="L20" i="7"/>
  <c r="I21" i="4"/>
  <c r="H21" i="4"/>
  <c r="M18" i="6"/>
  <c r="L18" i="6"/>
  <c r="M21" i="1"/>
  <c r="L21" i="1"/>
  <c r="M13" i="15"/>
  <c r="L13" i="15"/>
  <c r="M19" i="14"/>
  <c r="L19" i="14"/>
  <c r="I19" i="13"/>
  <c r="H19" i="13"/>
  <c r="M20" i="11"/>
  <c r="L20" i="11"/>
  <c r="M20" i="10"/>
  <c r="L20" i="10"/>
  <c r="F40" i="6"/>
  <c r="I20" i="4"/>
  <c r="H20" i="4"/>
  <c r="M16" i="6"/>
  <c r="L16" i="6"/>
  <c r="F41" i="12"/>
  <c r="F42" i="9"/>
  <c r="F41" i="10" s="1"/>
  <c r="F41" i="8"/>
  <c r="F41" i="4"/>
  <c r="F42" i="4"/>
  <c r="F41" i="7" s="1"/>
  <c r="F42" i="8"/>
  <c r="F41" i="9" s="1"/>
  <c r="F42" i="10"/>
  <c r="F41" i="11" s="1"/>
  <c r="F42" i="11"/>
  <c r="F41" i="13" s="1"/>
  <c r="F41" i="14"/>
  <c r="F42" i="14"/>
  <c r="F41" i="15" s="1"/>
  <c r="M19" i="1"/>
  <c r="L19" i="1"/>
  <c r="M20" i="1"/>
  <c r="L20" i="1"/>
  <c r="M18" i="14"/>
  <c r="L18" i="14"/>
  <c r="M17" i="14"/>
  <c r="L17" i="14"/>
  <c r="I18" i="13"/>
  <c r="H18" i="13"/>
  <c r="M17" i="13"/>
  <c r="L17" i="13"/>
  <c r="M17" i="11"/>
  <c r="L17" i="11"/>
  <c r="M18" i="11"/>
  <c r="L18" i="11"/>
  <c r="H24" i="8" l="1"/>
  <c r="I22" i="7"/>
  <c r="I11" i="9"/>
  <c r="K22" i="6"/>
  <c r="H22" i="6" s="1"/>
  <c r="I10" i="9"/>
  <c r="H23" i="10"/>
  <c r="K22" i="10"/>
  <c r="I22" i="10" s="1"/>
  <c r="I21" i="7"/>
  <c r="K19" i="6"/>
  <c r="I19" i="6" s="1"/>
  <c r="K23" i="13"/>
  <c r="H23" i="13" s="1"/>
  <c r="K17" i="13"/>
  <c r="I17" i="13" s="1"/>
  <c r="K20" i="10"/>
  <c r="I20" i="10" s="1"/>
  <c r="I22" i="9"/>
  <c r="H7" i="8"/>
  <c r="K21" i="8"/>
  <c r="I21" i="8" s="1"/>
  <c r="K17" i="14"/>
  <c r="I17" i="14" s="1"/>
  <c r="K20" i="11"/>
  <c r="I20" i="11" s="1"/>
  <c r="K17" i="11"/>
  <c r="I17" i="11" s="1"/>
  <c r="L21" i="9"/>
  <c r="I21" i="9" s="1"/>
  <c r="K22" i="1"/>
  <c r="H22" i="1" s="1"/>
  <c r="H23" i="4"/>
  <c r="K18" i="6"/>
  <c r="I18" i="6" s="1"/>
  <c r="K19" i="1"/>
  <c r="I19" i="1" s="1"/>
  <c r="K20" i="1"/>
  <c r="I20" i="1" s="1"/>
  <c r="K18" i="11"/>
  <c r="I18" i="11" s="1"/>
  <c r="K16" i="6"/>
  <c r="H16" i="6" s="1"/>
  <c r="K20" i="7"/>
  <c r="H20" i="7" s="1"/>
  <c r="K21" i="10"/>
  <c r="I21" i="10" s="1"/>
  <c r="K14" i="15"/>
  <c r="H14" i="15" s="1"/>
  <c r="K20" i="13"/>
  <c r="I20" i="13" s="1"/>
  <c r="K21" i="1"/>
  <c r="H21" i="1" s="1"/>
  <c r="K13" i="15"/>
  <c r="H13" i="15" s="1"/>
  <c r="K19" i="14"/>
  <c r="I19" i="14" s="1"/>
  <c r="K18" i="14"/>
  <c r="H18" i="14" s="1"/>
  <c r="M19" i="10"/>
  <c r="L19" i="10"/>
  <c r="I18" i="10"/>
  <c r="H18" i="10"/>
  <c r="N16" i="9"/>
  <c r="M16" i="9"/>
  <c r="N15" i="9"/>
  <c r="M15" i="9"/>
  <c r="M19" i="8"/>
  <c r="L19" i="8"/>
  <c r="M18" i="8"/>
  <c r="L18" i="8"/>
  <c r="L13" i="7"/>
  <c r="M13" i="7"/>
  <c r="M18" i="4"/>
  <c r="L18" i="4"/>
  <c r="M17" i="6"/>
  <c r="L17" i="6"/>
  <c r="M15" i="6"/>
  <c r="L15" i="6"/>
  <c r="M18" i="1"/>
  <c r="L18" i="1"/>
  <c r="H17" i="13" l="1"/>
  <c r="I23" i="7"/>
  <c r="H23" i="7"/>
  <c r="H22" i="10"/>
  <c r="I22" i="6"/>
  <c r="H19" i="6"/>
  <c r="H21" i="8"/>
  <c r="I23" i="13"/>
  <c r="H20" i="11"/>
  <c r="I16" i="6"/>
  <c r="I22" i="1"/>
  <c r="H20" i="10"/>
  <c r="H20" i="13"/>
  <c r="H21" i="9"/>
  <c r="I20" i="7"/>
  <c r="I14" i="15"/>
  <c r="H19" i="14"/>
  <c r="H17" i="14"/>
  <c r="H17" i="11"/>
  <c r="H18" i="6"/>
  <c r="H19" i="1"/>
  <c r="H20" i="1"/>
  <c r="H18" i="11"/>
  <c r="K15" i="6"/>
  <c r="I15" i="6" s="1"/>
  <c r="K17" i="6"/>
  <c r="I17" i="6" s="1"/>
  <c r="I18" i="14"/>
  <c r="I13" i="15"/>
  <c r="H21" i="10"/>
  <c r="I21" i="1"/>
  <c r="K18" i="4"/>
  <c r="I18" i="4" s="1"/>
  <c r="K18" i="1"/>
  <c r="I18" i="1" s="1"/>
  <c r="L15" i="9"/>
  <c r="H15" i="9" s="1"/>
  <c r="L16" i="9"/>
  <c r="I16" i="9" s="1"/>
  <c r="K18" i="8"/>
  <c r="I18" i="8" s="1"/>
  <c r="K19" i="8"/>
  <c r="K13" i="7"/>
  <c r="H13" i="7" s="1"/>
  <c r="K19" i="10"/>
  <c r="H19" i="10" s="1"/>
  <c r="M16" i="14"/>
  <c r="L16" i="14"/>
  <c r="I24" i="12"/>
  <c r="H24" i="12"/>
  <c r="M15" i="13"/>
  <c r="L15" i="13"/>
  <c r="M19" i="11"/>
  <c r="L19" i="11"/>
  <c r="I17" i="10"/>
  <c r="H17" i="10"/>
  <c r="N17" i="9"/>
  <c r="M17" i="9"/>
  <c r="M17" i="8"/>
  <c r="L17" i="8"/>
  <c r="M16" i="4"/>
  <c r="L16" i="4"/>
  <c r="E7" i="16"/>
  <c r="G43" i="6"/>
  <c r="M15" i="14"/>
  <c r="L15" i="14"/>
  <c r="I23" i="12"/>
  <c r="H23" i="12"/>
  <c r="M16" i="13"/>
  <c r="L16" i="13"/>
  <c r="M16" i="11"/>
  <c r="L16" i="11"/>
  <c r="M16" i="10"/>
  <c r="L16" i="10"/>
  <c r="M10" i="8"/>
  <c r="L10" i="8"/>
  <c r="M11" i="8"/>
  <c r="L11" i="8"/>
  <c r="M12" i="8"/>
  <c r="L12" i="8"/>
  <c r="M14" i="8"/>
  <c r="L14" i="8"/>
  <c r="H11" i="16"/>
  <c r="I8" i="8"/>
  <c r="I9" i="8"/>
  <c r="H8" i="8"/>
  <c r="H9" i="8"/>
  <c r="G37" i="8"/>
  <c r="E11" i="16" s="1"/>
  <c r="F37" i="8"/>
  <c r="D11" i="16" s="1"/>
  <c r="M14" i="7"/>
  <c r="L14" i="7"/>
  <c r="M15" i="7"/>
  <c r="L15" i="7"/>
  <c r="M6" i="7"/>
  <c r="L6" i="7"/>
  <c r="M7" i="7"/>
  <c r="L7" i="7"/>
  <c r="M8" i="7"/>
  <c r="L8" i="7"/>
  <c r="M17" i="4"/>
  <c r="L17" i="4"/>
  <c r="I14" i="6"/>
  <c r="H14" i="6"/>
  <c r="I13" i="6"/>
  <c r="H13" i="6"/>
  <c r="M12" i="1"/>
  <c r="L12" i="1"/>
  <c r="M13" i="1"/>
  <c r="L13" i="1"/>
  <c r="M14" i="1"/>
  <c r="L14" i="1"/>
  <c r="M15" i="1"/>
  <c r="L15" i="1"/>
  <c r="M8" i="6"/>
  <c r="L8" i="6"/>
  <c r="M9" i="6"/>
  <c r="L9" i="6"/>
  <c r="M10" i="6"/>
  <c r="L10" i="6"/>
  <c r="M11" i="6"/>
  <c r="L11" i="6"/>
  <c r="M12" i="6"/>
  <c r="L12" i="6"/>
  <c r="M8" i="4"/>
  <c r="L8" i="4"/>
  <c r="M9" i="4"/>
  <c r="L9" i="4"/>
  <c r="M10" i="4"/>
  <c r="L10" i="4"/>
  <c r="M11" i="4"/>
  <c r="L11" i="4"/>
  <c r="M12" i="4"/>
  <c r="L12" i="4"/>
  <c r="M15" i="4"/>
  <c r="L15" i="4"/>
  <c r="N7" i="9"/>
  <c r="M7" i="9"/>
  <c r="N8" i="9"/>
  <c r="M8" i="9"/>
  <c r="N9" i="9"/>
  <c r="M9" i="9"/>
  <c r="N14" i="9"/>
  <c r="M14" i="9"/>
  <c r="M6" i="10"/>
  <c r="L6" i="10"/>
  <c r="M7" i="10"/>
  <c r="L7" i="10"/>
  <c r="M8" i="10"/>
  <c r="L8" i="10"/>
  <c r="M9" i="10"/>
  <c r="L9" i="10"/>
  <c r="M12" i="10"/>
  <c r="L12" i="10"/>
  <c r="M13" i="10"/>
  <c r="L13" i="10"/>
  <c r="M14" i="10"/>
  <c r="L14" i="10"/>
  <c r="M15" i="10"/>
  <c r="L15" i="10"/>
  <c r="L11" i="11"/>
  <c r="M11" i="11"/>
  <c r="L12" i="11"/>
  <c r="M12" i="11"/>
  <c r="M6" i="11"/>
  <c r="L6" i="11"/>
  <c r="M9" i="11"/>
  <c r="L9" i="11"/>
  <c r="M10" i="11"/>
  <c r="L10" i="11"/>
  <c r="M13" i="11"/>
  <c r="L13" i="11"/>
  <c r="L13" i="13"/>
  <c r="M13" i="13"/>
  <c r="M6" i="13"/>
  <c r="L6" i="13"/>
  <c r="M7" i="13"/>
  <c r="L7" i="13"/>
  <c r="M8" i="13"/>
  <c r="L8" i="13"/>
  <c r="M9" i="13"/>
  <c r="L9" i="13"/>
  <c r="M10" i="13"/>
  <c r="L10" i="13"/>
  <c r="M14" i="13"/>
  <c r="L14" i="13"/>
  <c r="L14" i="12"/>
  <c r="M14" i="12"/>
  <c r="L15" i="12"/>
  <c r="M15" i="12"/>
  <c r="L13" i="12"/>
  <c r="M13" i="12"/>
  <c r="L6" i="12"/>
  <c r="M6" i="12"/>
  <c r="M7" i="12"/>
  <c r="L7" i="12"/>
  <c r="M8" i="12"/>
  <c r="L8" i="12"/>
  <c r="M11" i="12"/>
  <c r="L11" i="12"/>
  <c r="M12" i="12"/>
  <c r="L12" i="12"/>
  <c r="L12" i="14"/>
  <c r="M12" i="14"/>
  <c r="L9" i="14"/>
  <c r="M9" i="14"/>
  <c r="L11" i="14"/>
  <c r="M11" i="14"/>
  <c r="M8" i="14"/>
  <c r="L8" i="14"/>
  <c r="M10" i="14"/>
  <c r="L10" i="14"/>
  <c r="I6" i="14"/>
  <c r="I7" i="14"/>
  <c r="I13" i="14"/>
  <c r="I14" i="14"/>
  <c r="I9" i="12"/>
  <c r="I10" i="12"/>
  <c r="I11" i="13"/>
  <c r="I12" i="13"/>
  <c r="I7" i="11"/>
  <c r="I8" i="11"/>
  <c r="I14" i="11"/>
  <c r="I15" i="11"/>
  <c r="I10" i="10"/>
  <c r="I11" i="10"/>
  <c r="I13" i="9"/>
  <c r="I6" i="4"/>
  <c r="I7" i="4"/>
  <c r="I13" i="4"/>
  <c r="I14" i="4"/>
  <c r="I6" i="6"/>
  <c r="I7" i="6"/>
  <c r="G41" i="8"/>
  <c r="G43" i="8"/>
  <c r="G41" i="7"/>
  <c r="G43" i="7"/>
  <c r="G41" i="4"/>
  <c r="G43" i="4"/>
  <c r="G40" i="6"/>
  <c r="G42" i="6"/>
  <c r="G43" i="1"/>
  <c r="G41" i="15"/>
  <c r="G43" i="15"/>
  <c r="G41" i="14"/>
  <c r="G43" i="14"/>
  <c r="G41" i="12"/>
  <c r="G43" i="12"/>
  <c r="G41" i="13"/>
  <c r="G43" i="13"/>
  <c r="G41" i="11"/>
  <c r="G43" i="11"/>
  <c r="G41" i="10"/>
  <c r="G43" i="10"/>
  <c r="G41" i="9"/>
  <c r="G43" i="9"/>
  <c r="L5" i="4"/>
  <c r="M5" i="4"/>
  <c r="G37" i="15"/>
  <c r="E18" i="16" s="1"/>
  <c r="F37" i="15"/>
  <c r="F36" i="14"/>
  <c r="D17" i="16" s="1"/>
  <c r="G36" i="14"/>
  <c r="E17" i="16" s="1"/>
  <c r="G37" i="12"/>
  <c r="E16" i="16" s="1"/>
  <c r="F37" i="12"/>
  <c r="D16" i="16" s="1"/>
  <c r="G37" i="11"/>
  <c r="E14" i="16" s="1"/>
  <c r="F37" i="11"/>
  <c r="D14" i="16" s="1"/>
  <c r="G37" i="10"/>
  <c r="E13" i="16" s="1"/>
  <c r="F37" i="10"/>
  <c r="D13" i="16" s="1"/>
  <c r="F36" i="9"/>
  <c r="G36" i="9"/>
  <c r="F36" i="7"/>
  <c r="G36" i="7"/>
  <c r="G37" i="4"/>
  <c r="E9" i="16" s="1"/>
  <c r="F37" i="4"/>
  <c r="H14" i="14"/>
  <c r="H13" i="14"/>
  <c r="H7" i="14"/>
  <c r="H6" i="14"/>
  <c r="H10" i="12"/>
  <c r="H9" i="12"/>
  <c r="H12" i="13"/>
  <c r="H11" i="13"/>
  <c r="H15" i="11"/>
  <c r="H14" i="11"/>
  <c r="H8" i="11"/>
  <c r="H7" i="11"/>
  <c r="H11" i="10"/>
  <c r="H10" i="10"/>
  <c r="H13" i="9"/>
  <c r="H14" i="4"/>
  <c r="H13" i="4"/>
  <c r="H7" i="4"/>
  <c r="H6" i="4"/>
  <c r="H7" i="6"/>
  <c r="H6" i="6"/>
  <c r="I2" i="15"/>
  <c r="I2" i="14"/>
  <c r="I2" i="12"/>
  <c r="I2" i="13"/>
  <c r="I2" i="11"/>
  <c r="I2" i="10"/>
  <c r="I2" i="9"/>
  <c r="I2" i="8"/>
  <c r="I2" i="7"/>
  <c r="I2" i="4"/>
  <c r="I2" i="6"/>
  <c r="E1" i="15"/>
  <c r="E1" i="14"/>
  <c r="E1" i="12"/>
  <c r="E1" i="13"/>
  <c r="E1" i="11"/>
  <c r="E1" i="10"/>
  <c r="E1" i="9"/>
  <c r="E1" i="8"/>
  <c r="E1" i="7"/>
  <c r="E1" i="6"/>
  <c r="E1" i="4"/>
  <c r="H7" i="16"/>
  <c r="H9" i="16"/>
  <c r="H10" i="16"/>
  <c r="J36" i="9"/>
  <c r="H12" i="16" s="1"/>
  <c r="H13" i="16"/>
  <c r="H14" i="16"/>
  <c r="H18" i="16"/>
  <c r="M5" i="1"/>
  <c r="L5" i="1"/>
  <c r="M5" i="6"/>
  <c r="L5" i="6"/>
  <c r="M5" i="7"/>
  <c r="L5" i="7"/>
  <c r="M5" i="8"/>
  <c r="L5" i="8"/>
  <c r="N5" i="9"/>
  <c r="M5" i="9"/>
  <c r="M5" i="10"/>
  <c r="L5" i="10"/>
  <c r="M5" i="11"/>
  <c r="L5" i="11"/>
  <c r="M5" i="13"/>
  <c r="L5" i="13"/>
  <c r="M5" i="15"/>
  <c r="L5" i="15"/>
  <c r="M5" i="12"/>
  <c r="L5" i="12"/>
  <c r="M5" i="14"/>
  <c r="L5" i="14"/>
  <c r="A1" i="16"/>
  <c r="B1" i="15"/>
  <c r="B1" i="14"/>
  <c r="B1" i="12"/>
  <c r="B1" i="13"/>
  <c r="B1" i="11"/>
  <c r="B1" i="10"/>
  <c r="B1" i="9"/>
  <c r="B1" i="8"/>
  <c r="B1" i="7"/>
  <c r="B1" i="4"/>
  <c r="B1" i="6"/>
  <c r="C18" i="16"/>
  <c r="C17" i="16"/>
  <c r="C16" i="16"/>
  <c r="C15" i="16"/>
  <c r="H15" i="16"/>
  <c r="C14" i="16"/>
  <c r="C12" i="16"/>
  <c r="C10" i="16"/>
  <c r="C9" i="16"/>
  <c r="E3" i="11"/>
  <c r="B3" i="11"/>
  <c r="B2" i="11"/>
  <c r="E3" i="10"/>
  <c r="B3" i="10"/>
  <c r="B2" i="10"/>
  <c r="E3" i="6"/>
  <c r="B3" i="6"/>
  <c r="B2" i="6"/>
  <c r="E3" i="7"/>
  <c r="B3" i="7"/>
  <c r="B2" i="7"/>
  <c r="E3" i="15"/>
  <c r="B3" i="15"/>
  <c r="B2" i="15"/>
  <c r="E3" i="9"/>
  <c r="B3" i="9"/>
  <c r="B2" i="9"/>
  <c r="E3" i="12"/>
  <c r="B3" i="12"/>
  <c r="B2" i="12"/>
  <c r="B3" i="4"/>
  <c r="B2" i="4"/>
  <c r="E3" i="4"/>
  <c r="E3" i="14"/>
  <c r="B3" i="14"/>
  <c r="B2" i="14"/>
  <c r="E3" i="13"/>
  <c r="B3" i="13"/>
  <c r="B2" i="13"/>
  <c r="E3" i="8"/>
  <c r="B3" i="8"/>
  <c r="B2" i="8"/>
  <c r="H8" i="16"/>
  <c r="H16" i="16"/>
  <c r="H17" i="16"/>
  <c r="E8" i="16"/>
  <c r="E15" i="16"/>
  <c r="C13" i="16"/>
  <c r="A3" i="16"/>
  <c r="A2" i="16"/>
  <c r="D3" i="16"/>
  <c r="H15" i="6" l="1"/>
  <c r="H19" i="8"/>
  <c r="I19" i="8"/>
  <c r="H18" i="4"/>
  <c r="H16" i="9"/>
  <c r="I19" i="10"/>
  <c r="I13" i="7"/>
  <c r="H17" i="6"/>
  <c r="K15" i="12"/>
  <c r="H15" i="12" s="1"/>
  <c r="K10" i="11"/>
  <c r="I10" i="11" s="1"/>
  <c r="K13" i="11"/>
  <c r="H13" i="11" s="1"/>
  <c r="G44" i="9"/>
  <c r="H44" i="9" s="1"/>
  <c r="G44" i="8"/>
  <c r="G45" i="8" s="1"/>
  <c r="H45" i="8" s="1"/>
  <c r="K15" i="13"/>
  <c r="I15" i="13" s="1"/>
  <c r="H18" i="1"/>
  <c r="I15" i="9"/>
  <c r="F38" i="4"/>
  <c r="H18" i="8"/>
  <c r="E12" i="16"/>
  <c r="K6" i="12"/>
  <c r="H6" i="12" s="1"/>
  <c r="K13" i="12"/>
  <c r="H13" i="12" s="1"/>
  <c r="K14" i="12"/>
  <c r="H14" i="12" s="1"/>
  <c r="K16" i="10"/>
  <c r="I16" i="10" s="1"/>
  <c r="K19" i="11"/>
  <c r="I19" i="11" s="1"/>
  <c r="K16" i="14"/>
  <c r="I16" i="14" s="1"/>
  <c r="F38" i="11"/>
  <c r="F35" i="6"/>
  <c r="K6" i="7"/>
  <c r="I6" i="7" s="1"/>
  <c r="K14" i="7"/>
  <c r="I14" i="7" s="1"/>
  <c r="F38" i="15"/>
  <c r="K11" i="14"/>
  <c r="I11" i="14" s="1"/>
  <c r="K9" i="14"/>
  <c r="I9" i="14" s="1"/>
  <c r="K12" i="14"/>
  <c r="I12" i="14" s="1"/>
  <c r="F37" i="14"/>
  <c r="F38" i="12"/>
  <c r="F37" i="13"/>
  <c r="K16" i="13"/>
  <c r="H16" i="13" s="1"/>
  <c r="G44" i="11"/>
  <c r="G45" i="11" s="1"/>
  <c r="H45" i="11" s="1"/>
  <c r="K11" i="11"/>
  <c r="I11" i="11" s="1"/>
  <c r="F38" i="10"/>
  <c r="L17" i="9"/>
  <c r="I17" i="9" s="1"/>
  <c r="F37" i="9"/>
  <c r="L8" i="9"/>
  <c r="I8" i="9" s="1"/>
  <c r="K11" i="8"/>
  <c r="I11" i="8" s="1"/>
  <c r="F38" i="8"/>
  <c r="K8" i="7"/>
  <c r="K7" i="7"/>
  <c r="H7" i="7" s="1"/>
  <c r="F37" i="7"/>
  <c r="K15" i="4"/>
  <c r="I15" i="4" s="1"/>
  <c r="F38" i="1"/>
  <c r="D18" i="16"/>
  <c r="G44" i="15"/>
  <c r="G45" i="15" s="1"/>
  <c r="H45" i="15" s="1"/>
  <c r="K10" i="14"/>
  <c r="H10" i="14" s="1"/>
  <c r="K8" i="14"/>
  <c r="I8" i="14" s="1"/>
  <c r="G44" i="12"/>
  <c r="H44" i="12" s="1"/>
  <c r="K8" i="12"/>
  <c r="I8" i="12" s="1"/>
  <c r="K7" i="12"/>
  <c r="I7" i="12" s="1"/>
  <c r="K9" i="13"/>
  <c r="H9" i="13" s="1"/>
  <c r="K7" i="13"/>
  <c r="I7" i="13" s="1"/>
  <c r="K6" i="13"/>
  <c r="H6" i="13" s="1"/>
  <c r="D15" i="16"/>
  <c r="K15" i="10"/>
  <c r="I15" i="10" s="1"/>
  <c r="K14" i="10"/>
  <c r="I14" i="10" s="1"/>
  <c r="K13" i="10"/>
  <c r="I13" i="10" s="1"/>
  <c r="K12" i="10"/>
  <c r="I12" i="10" s="1"/>
  <c r="K9" i="10"/>
  <c r="I9" i="10" s="1"/>
  <c r="K8" i="10"/>
  <c r="H8" i="10" s="1"/>
  <c r="G44" i="10"/>
  <c r="G45" i="10" s="1"/>
  <c r="H45" i="10" s="1"/>
  <c r="D12" i="16"/>
  <c r="K14" i="8"/>
  <c r="I14" i="8" s="1"/>
  <c r="K12" i="8"/>
  <c r="I12" i="8" s="1"/>
  <c r="K17" i="8"/>
  <c r="I17" i="8" s="1"/>
  <c r="K15" i="7"/>
  <c r="H15" i="7" s="1"/>
  <c r="D10" i="16"/>
  <c r="K16" i="4"/>
  <c r="I16" i="4" s="1"/>
  <c r="K9" i="4"/>
  <c r="I9" i="4" s="1"/>
  <c r="G44" i="4"/>
  <c r="G45" i="4" s="1"/>
  <c r="H45" i="4" s="1"/>
  <c r="K8" i="6"/>
  <c r="H8" i="6" s="1"/>
  <c r="G44" i="14"/>
  <c r="K12" i="12"/>
  <c r="H12" i="12" s="1"/>
  <c r="K11" i="12"/>
  <c r="H11" i="12" s="1"/>
  <c r="G44" i="13"/>
  <c r="K14" i="13"/>
  <c r="I14" i="13" s="1"/>
  <c r="K10" i="13"/>
  <c r="H10" i="13" s="1"/>
  <c r="K13" i="13"/>
  <c r="I13" i="13" s="1"/>
  <c r="K6" i="11"/>
  <c r="I6" i="11" s="1"/>
  <c r="K6" i="10"/>
  <c r="H6" i="10" s="1"/>
  <c r="L9" i="9"/>
  <c r="I9" i="9" s="1"/>
  <c r="K10" i="8"/>
  <c r="H10" i="8" s="1"/>
  <c r="G44" i="7"/>
  <c r="G45" i="7" s="1"/>
  <c r="H45" i="7" s="1"/>
  <c r="K11" i="4"/>
  <c r="H11" i="4" s="1"/>
  <c r="K10" i="4"/>
  <c r="H10" i="4" s="1"/>
  <c r="K17" i="4"/>
  <c r="I17" i="4" s="1"/>
  <c r="D8" i="16"/>
  <c r="K12" i="6"/>
  <c r="H12" i="6" s="1"/>
  <c r="K11" i="6"/>
  <c r="H11" i="6" s="1"/>
  <c r="K10" i="6"/>
  <c r="H10" i="6" s="1"/>
  <c r="K9" i="6"/>
  <c r="I9" i="6" s="1"/>
  <c r="K13" i="1"/>
  <c r="H13" i="1" s="1"/>
  <c r="G44" i="1"/>
  <c r="K15" i="1"/>
  <c r="H15" i="1" s="1"/>
  <c r="K14" i="1"/>
  <c r="I14" i="1" s="1"/>
  <c r="K15" i="14"/>
  <c r="I15" i="14" s="1"/>
  <c r="K8" i="13"/>
  <c r="I8" i="13" s="1"/>
  <c r="K9" i="11"/>
  <c r="I9" i="11" s="1"/>
  <c r="K12" i="11"/>
  <c r="I12" i="11" s="1"/>
  <c r="K16" i="11"/>
  <c r="H16" i="11" s="1"/>
  <c r="K7" i="10"/>
  <c r="H7" i="10" s="1"/>
  <c r="C19" i="16"/>
  <c r="L14" i="9"/>
  <c r="I14" i="9" s="1"/>
  <c r="L7" i="9"/>
  <c r="H7" i="9" s="1"/>
  <c r="E10" i="16"/>
  <c r="D9" i="16"/>
  <c r="H9" i="4"/>
  <c r="K12" i="4"/>
  <c r="H12" i="4" s="1"/>
  <c r="K8" i="4"/>
  <c r="I8" i="4" s="1"/>
  <c r="H19" i="16"/>
  <c r="H22" i="16" s="1"/>
  <c r="G44" i="6"/>
  <c r="H44" i="6" s="1"/>
  <c r="E26" i="16"/>
  <c r="D7" i="16"/>
  <c r="H43" i="6"/>
  <c r="K12" i="1"/>
  <c r="H12" i="1" s="1"/>
  <c r="I13" i="12"/>
  <c r="H9" i="14" l="1"/>
  <c r="I6" i="12"/>
  <c r="H17" i="9"/>
  <c r="H8" i="7"/>
  <c r="I8" i="7"/>
  <c r="K38" i="13"/>
  <c r="J15" i="16" s="1"/>
  <c r="M15" i="16" s="1"/>
  <c r="K39" i="15"/>
  <c r="J18" i="16" s="1"/>
  <c r="M18" i="16" s="1"/>
  <c r="H12" i="14"/>
  <c r="H8" i="13"/>
  <c r="I13" i="11"/>
  <c r="H15" i="10"/>
  <c r="K39" i="1"/>
  <c r="K40" i="1" s="1"/>
  <c r="H15" i="14"/>
  <c r="H8" i="12"/>
  <c r="I12" i="12"/>
  <c r="G45" i="9"/>
  <c r="H45" i="9" s="1"/>
  <c r="I10" i="8"/>
  <c r="I7" i="7"/>
  <c r="H9" i="9"/>
  <c r="I11" i="6"/>
  <c r="H12" i="11"/>
  <c r="H14" i="9"/>
  <c r="H15" i="13"/>
  <c r="H14" i="10"/>
  <c r="I7" i="10"/>
  <c r="H14" i="7"/>
  <c r="H17" i="4"/>
  <c r="I11" i="4"/>
  <c r="K36" i="13"/>
  <c r="L15" i="16" s="1"/>
  <c r="I16" i="13"/>
  <c r="H14" i="1"/>
  <c r="I14" i="12"/>
  <c r="H13" i="13"/>
  <c r="H7" i="12"/>
  <c r="H7" i="13"/>
  <c r="H11" i="11"/>
  <c r="I6" i="10"/>
  <c r="H8" i="9"/>
  <c r="H44" i="8"/>
  <c r="I12" i="4"/>
  <c r="I8" i="6"/>
  <c r="K34" i="6"/>
  <c r="L8" i="16" s="1"/>
  <c r="K36" i="6"/>
  <c r="K37" i="6" s="1"/>
  <c r="K37" i="1"/>
  <c r="L7" i="16" s="1"/>
  <c r="I10" i="14"/>
  <c r="I36" i="14" s="1"/>
  <c r="I37" i="14" s="1"/>
  <c r="I9" i="13"/>
  <c r="H10" i="11"/>
  <c r="H9" i="10"/>
  <c r="H15" i="4"/>
  <c r="H44" i="4"/>
  <c r="H16" i="4"/>
  <c r="K39" i="12"/>
  <c r="J16" i="16" s="1"/>
  <c r="M16" i="16" s="1"/>
  <c r="G45" i="12"/>
  <c r="H45" i="12" s="1"/>
  <c r="H16" i="14"/>
  <c r="H8" i="14"/>
  <c r="H11" i="14"/>
  <c r="I15" i="12"/>
  <c r="K37" i="12"/>
  <c r="L16" i="16" s="1"/>
  <c r="I10" i="13"/>
  <c r="H16" i="10"/>
  <c r="I7" i="9"/>
  <c r="L36" i="9"/>
  <c r="L12" i="16" s="1"/>
  <c r="E19" i="16"/>
  <c r="E22" i="16" s="1"/>
  <c r="H12" i="8"/>
  <c r="H17" i="8"/>
  <c r="I15" i="7"/>
  <c r="I10" i="4"/>
  <c r="K37" i="4"/>
  <c r="L9" i="16" s="1"/>
  <c r="H8" i="4"/>
  <c r="H9" i="6"/>
  <c r="I13" i="1"/>
  <c r="K39" i="8"/>
  <c r="J11" i="16" s="1"/>
  <c r="M11" i="16" s="1"/>
  <c r="K39" i="4"/>
  <c r="K40" i="4" s="1"/>
  <c r="L38" i="9"/>
  <c r="L39" i="9" s="1"/>
  <c r="H13" i="10"/>
  <c r="I11" i="12"/>
  <c r="H14" i="8"/>
  <c r="K36" i="7"/>
  <c r="L10" i="16" s="1"/>
  <c r="K36" i="14"/>
  <c r="L17" i="16" s="1"/>
  <c r="H11" i="8"/>
  <c r="H6" i="7"/>
  <c r="K37" i="8"/>
  <c r="L11" i="16" s="1"/>
  <c r="K38" i="14"/>
  <c r="J17" i="16" s="1"/>
  <c r="M17" i="16" s="1"/>
  <c r="H44" i="10"/>
  <c r="H6" i="11"/>
  <c r="I16" i="11"/>
  <c r="I6" i="13"/>
  <c r="H9" i="11"/>
  <c r="I10" i="6"/>
  <c r="H19" i="11"/>
  <c r="H44" i="11"/>
  <c r="I8" i="10"/>
  <c r="I12" i="6"/>
  <c r="I12" i="1"/>
  <c r="H12" i="10"/>
  <c r="H44" i="7"/>
  <c r="K37" i="15"/>
  <c r="L18" i="16" s="1"/>
  <c r="H44" i="15"/>
  <c r="H14" i="13"/>
  <c r="K37" i="11"/>
  <c r="L14" i="16" s="1"/>
  <c r="K37" i="10"/>
  <c r="L13" i="16" s="1"/>
  <c r="K39" i="10"/>
  <c r="J13" i="16" s="1"/>
  <c r="M13" i="16" s="1"/>
  <c r="I15" i="1"/>
  <c r="G45" i="14"/>
  <c r="H45" i="14" s="1"/>
  <c r="H44" i="14"/>
  <c r="G45" i="13"/>
  <c r="H45" i="13" s="1"/>
  <c r="H44" i="13"/>
  <c r="K38" i="7"/>
  <c r="K39" i="7" s="1"/>
  <c r="D19" i="16"/>
  <c r="D22" i="16" s="1"/>
  <c r="H44" i="1"/>
  <c r="G45" i="1"/>
  <c r="H45" i="1" s="1"/>
  <c r="E27" i="16"/>
  <c r="F27" i="16" s="1"/>
  <c r="K39" i="11"/>
  <c r="J14" i="16" s="1"/>
  <c r="M14" i="16" s="1"/>
  <c r="H37" i="12" l="1"/>
  <c r="H38" i="12" s="1"/>
  <c r="I37" i="8"/>
  <c r="I38" i="8" s="1"/>
  <c r="I36" i="9"/>
  <c r="I37" i="9" s="1"/>
  <c r="I37" i="15"/>
  <c r="I38" i="15" s="1"/>
  <c r="H36" i="14"/>
  <c r="H37" i="14" s="1"/>
  <c r="H36" i="13"/>
  <c r="F15" i="16" s="1"/>
  <c r="H36" i="9"/>
  <c r="H37" i="9" s="1"/>
  <c r="H36" i="7"/>
  <c r="H37" i="7" s="1"/>
  <c r="K39" i="14"/>
  <c r="I36" i="7"/>
  <c r="I37" i="7" s="1"/>
  <c r="I37" i="4"/>
  <c r="G9" i="16" s="1"/>
  <c r="I36" i="13"/>
  <c r="I37" i="13" s="1"/>
  <c r="K40" i="12"/>
  <c r="I34" i="6"/>
  <c r="I35" i="6" s="1"/>
  <c r="H34" i="6"/>
  <c r="H35" i="6" s="1"/>
  <c r="I37" i="1"/>
  <c r="I38" i="1" s="1"/>
  <c r="H37" i="1"/>
  <c r="H38" i="1" s="1"/>
  <c r="K40" i="8"/>
  <c r="I37" i="12"/>
  <c r="I38" i="12" s="1"/>
  <c r="K39" i="13"/>
  <c r="K40" i="11"/>
  <c r="H37" i="11"/>
  <c r="H38" i="11" s="1"/>
  <c r="J12" i="16"/>
  <c r="M12" i="16" s="1"/>
  <c r="H37" i="8"/>
  <c r="H38" i="8" s="1"/>
  <c r="H37" i="4"/>
  <c r="H38" i="4" s="1"/>
  <c r="J9" i="16"/>
  <c r="M9" i="16" s="1"/>
  <c r="I37" i="10"/>
  <c r="I38" i="10" s="1"/>
  <c r="H37" i="15"/>
  <c r="H38" i="15" s="1"/>
  <c r="K40" i="10"/>
  <c r="H37" i="10"/>
  <c r="H38" i="10" s="1"/>
  <c r="I37" i="11"/>
  <c r="I38" i="11" s="1"/>
  <c r="J10" i="16"/>
  <c r="M10" i="16" s="1"/>
  <c r="J8" i="16"/>
  <c r="M8" i="16" s="1"/>
  <c r="L19" i="16"/>
  <c r="G17" i="16"/>
  <c r="F16" i="16"/>
  <c r="K40" i="15"/>
  <c r="J7" i="16"/>
  <c r="E28" i="16"/>
  <c r="F28" i="16" s="1"/>
  <c r="G11" i="16" l="1"/>
  <c r="F12" i="16"/>
  <c r="F10" i="16"/>
  <c r="F17" i="16"/>
  <c r="H37" i="13"/>
  <c r="J37" i="13" s="1"/>
  <c r="G12" i="16"/>
  <c r="I38" i="4"/>
  <c r="J38" i="4" s="1"/>
  <c r="G10" i="16"/>
  <c r="J38" i="15"/>
  <c r="G18" i="16"/>
  <c r="G16" i="16"/>
  <c r="F11" i="16"/>
  <c r="F9" i="16"/>
  <c r="J35" i="6"/>
  <c r="G8" i="16"/>
  <c r="J38" i="1"/>
  <c r="F18" i="16"/>
  <c r="F14" i="16"/>
  <c r="G13" i="16"/>
  <c r="F13" i="16"/>
  <c r="F8" i="16"/>
  <c r="G7" i="16"/>
  <c r="J38" i="10"/>
  <c r="F7" i="16"/>
  <c r="G14" i="16"/>
  <c r="J19" i="16"/>
  <c r="J37" i="14"/>
  <c r="J38" i="12"/>
  <c r="G15" i="16"/>
  <c r="J38" i="11"/>
  <c r="K37" i="9"/>
  <c r="J38" i="8"/>
  <c r="J37" i="7"/>
  <c r="M7" i="16"/>
  <c r="M19" i="16" s="1"/>
  <c r="F19" i="16" l="1"/>
  <c r="F22" i="16" s="1"/>
  <c r="G19" i="16"/>
  <c r="G22" i="16" s="1"/>
  <c r="H24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Asko</author>
  </authors>
  <commentList>
    <comment ref="C5" authorId="0" shapeId="0" xr:uid="{00000000-0006-0000-0000-000001000000}">
      <text>
        <r>
          <rPr>
            <b/>
            <sz val="8"/>
            <color indexed="81"/>
            <rFont val="Tahoma"/>
          </rPr>
          <t>Asko:</t>
        </r>
        <r>
          <rPr>
            <sz val="8"/>
            <color indexed="81"/>
            <rFont val="Tahoma"/>
          </rPr>
          <t xml:space="preserve">
Syötä kellonaika käyttäen kaksoispistettä. Esim. 8:30</t>
        </r>
      </text>
    </comment>
    <comment ref="H5" authorId="0" shapeId="0" xr:uid="{00000000-0006-0000-0000-000002000000}">
      <text>
        <r>
          <rPr>
            <b/>
            <sz val="8"/>
            <color indexed="81"/>
            <rFont val="Tahoma"/>
          </rPr>
          <t>Asko:</t>
        </r>
        <r>
          <rPr>
            <sz val="8"/>
            <color indexed="81"/>
            <rFont val="Tahoma"/>
          </rPr>
          <t xml:space="preserve">
Syötettyjen kellonaikojen perusteella lasketaan joko kokopäiväraha (yli 10 h) tai osapäiväraha (yli 6 h)</t>
        </r>
      </text>
    </comment>
  </commentList>
</comments>
</file>

<file path=xl/sharedStrings.xml><?xml version="1.0" encoding="utf-8"?>
<sst xmlns="http://schemas.openxmlformats.org/spreadsheetml/2006/main" count="736" uniqueCount="131">
  <si>
    <t>Vuosi</t>
  </si>
  <si>
    <t>Kuukausi</t>
  </si>
  <si>
    <t>pvm</t>
  </si>
  <si>
    <t>alku klo</t>
  </si>
  <si>
    <t>loppu klo</t>
  </si>
  <si>
    <t>matkakohde</t>
  </si>
  <si>
    <t>km</t>
  </si>
  <si>
    <t>koko päiväraha</t>
  </si>
  <si>
    <t>osa päiväraha</t>
  </si>
  <si>
    <t>Tammikuu</t>
  </si>
  <si>
    <t>Helmikuu</t>
  </si>
  <si>
    <t>Maaliskuu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</si>
  <si>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</si>
  <si>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</si>
  <si>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</si>
  <si>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</si>
  <si>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</si>
  <si>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</si>
  <si>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</si>
  <si>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</si>
  <si>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kk</t>
  </si>
  <si>
    <t>osapv</t>
  </si>
  <si>
    <t>kokopv</t>
  </si>
  <si>
    <t>Yhteensä</t>
  </si>
  <si>
    <t>Korvaukset yht.</t>
  </si>
  <si>
    <t xml:space="preserve">Huom! </t>
  </si>
  <si>
    <t>Korvaus / euroa</t>
  </si>
  <si>
    <t>Huom!</t>
  </si>
  <si>
    <t>Osapäiväraha, jos matkavuorokausi yli 6 tuntia</t>
  </si>
  <si>
    <t>Kokopäiväraha, jos matkavuorokausi yli 10 tuntia</t>
  </si>
  <si>
    <t>Matkavuorokauden ylitys vähintään 2 tuntia -&gt; osapäiväraha</t>
  </si>
  <si>
    <t>Matkavuorokauden ylitys yli 6 tuntia -&gt; kokopäiväraha</t>
  </si>
  <si>
    <t>Total / euroa</t>
  </si>
  <si>
    <t>työpv</t>
  </si>
  <si>
    <t>to</t>
  </si>
  <si>
    <t>pe</t>
  </si>
  <si>
    <t>la</t>
  </si>
  <si>
    <t>su</t>
  </si>
  <si>
    <t>ma</t>
  </si>
  <si>
    <t>ti</t>
  </si>
  <si>
    <t>ke</t>
  </si>
  <si>
    <t>vk 1</t>
  </si>
  <si>
    <t>vk 2</t>
  </si>
  <si>
    <t>vk 3</t>
  </si>
  <si>
    <t>vk 4</t>
  </si>
  <si>
    <t>vk 5</t>
  </si>
  <si>
    <t>vk 6</t>
  </si>
  <si>
    <t>vk 7</t>
  </si>
  <si>
    <t>vk 8</t>
  </si>
  <si>
    <t>vk 9</t>
  </si>
  <si>
    <t>vk 10</t>
  </si>
  <si>
    <t>vk 11</t>
  </si>
  <si>
    <t>vk 12</t>
  </si>
  <si>
    <t>vk 13</t>
  </si>
  <si>
    <t>vk 14</t>
  </si>
  <si>
    <t>vk 15</t>
  </si>
  <si>
    <t>vk 16</t>
  </si>
  <si>
    <t>vk 17</t>
  </si>
  <si>
    <t>vk 18</t>
  </si>
  <si>
    <t>vk 19</t>
  </si>
  <si>
    <t>vk 20</t>
  </si>
  <si>
    <t>vk 21</t>
  </si>
  <si>
    <t>vk 22</t>
  </si>
  <si>
    <t>vk 23</t>
  </si>
  <si>
    <t>vk 24</t>
  </si>
  <si>
    <t>vk 25</t>
  </si>
  <si>
    <t>vk 26</t>
  </si>
  <si>
    <t>vk 27</t>
  </si>
  <si>
    <t>vk 28</t>
  </si>
  <si>
    <t>vk 29</t>
  </si>
  <si>
    <t>vk 30</t>
  </si>
  <si>
    <t>Juhannus</t>
  </si>
  <si>
    <t>Juhannusaatto</t>
  </si>
  <si>
    <t>vk 32</t>
  </si>
  <si>
    <t>vk 33</t>
  </si>
  <si>
    <t>vk 34</t>
  </si>
  <si>
    <t>vk 35</t>
  </si>
  <si>
    <t>vk 36</t>
  </si>
  <si>
    <t>vk 37</t>
  </si>
  <si>
    <t>vk 38</t>
  </si>
  <si>
    <t>vk 39</t>
  </si>
  <si>
    <t>vk 40</t>
  </si>
  <si>
    <t>vk 41</t>
  </si>
  <si>
    <t>vk 42</t>
  </si>
  <si>
    <t>vk 43</t>
  </si>
  <si>
    <t>vk 44</t>
  </si>
  <si>
    <t>vk 45</t>
  </si>
  <si>
    <t>vk 46</t>
  </si>
  <si>
    <t>vk 47</t>
  </si>
  <si>
    <t>vk 48</t>
  </si>
  <si>
    <t>vk 49</t>
  </si>
  <si>
    <t>Jouluaatto</t>
  </si>
  <si>
    <t>Joulupv</t>
  </si>
  <si>
    <t>Tapaninpv</t>
  </si>
  <si>
    <t>vk 50</t>
  </si>
  <si>
    <t>vk 51</t>
  </si>
  <si>
    <t>vk 52</t>
  </si>
  <si>
    <t xml:space="preserve">Matkapäivät lasketaan Alku klo -sarakkeen sisällöstä </t>
  </si>
  <si>
    <t>ja LASKE.A funktio laskee yhteen rivit, joissa on jotain syötettynä (myös välilyönti on jotain).</t>
  </si>
  <si>
    <t>norm</t>
  </si>
  <si>
    <t>pv</t>
  </si>
  <si>
    <t>Tehdyt h</t>
  </si>
  <si>
    <t>Norm h</t>
  </si>
  <si>
    <t>Huhtikuu</t>
  </si>
  <si>
    <t>Vappu</t>
  </si>
  <si>
    <t>Laskutettavat</t>
  </si>
  <si>
    <t>Ei laskutettavat</t>
  </si>
  <si>
    <t>ulkomaan päiväraha</t>
  </si>
  <si>
    <t>ulkom pv</t>
  </si>
  <si>
    <t>MATKARAPORTTI</t>
  </si>
  <si>
    <t>yhteensä</t>
  </si>
  <si>
    <t>firma-ajo</t>
  </si>
  <si>
    <t>oma-ajo</t>
  </si>
  <si>
    <t xml:space="preserve">pv pituus  </t>
  </si>
  <si>
    <t>km (ei laskut)</t>
  </si>
  <si>
    <t>Loppiainen</t>
  </si>
  <si>
    <t>matkapv</t>
  </si>
  <si>
    <t>Helatorstai</t>
  </si>
  <si>
    <t>Firma Oy</t>
  </si>
  <si>
    <t>Lähiosoite</t>
  </si>
  <si>
    <t>Postinro ja -paikka</t>
  </si>
  <si>
    <t>Etunimi Sukunimi</t>
  </si>
  <si>
    <t>Mittarilukema</t>
  </si>
  <si>
    <t>vk 31</t>
  </si>
  <si>
    <t>Pääsiäispäivä</t>
  </si>
  <si>
    <t>Itsenäisyyspäivä</t>
  </si>
  <si>
    <t>Uudenvuoden päivä</t>
  </si>
  <si>
    <t>Yhteenveto 2024</t>
  </si>
  <si>
    <t>Kilometrikorvaus lisääntyy 4 sentillä/ mukana kulkeva hlö</t>
  </si>
  <si>
    <t>Ptkäperjantai</t>
  </si>
  <si>
    <t>2. pääsiäispäivä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</si>
</sst>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yy"/>
    <numFmt numFmtId="165" formatCode="0.0"/>
    <numFmt numFmtId="166" formatCode="h:mm;@"/>
    <numFmt numFmtId="167" formatCode="[h]:mm:ss;@"/>
    <numFmt numFmtId="168" formatCode="#,##0.00\ &quot;€&quot;"/>
    <numFmt numFmtId="169" formatCode="#,##0\ &quot;€&quot;"/>
    <numFmt numFmtId="170" formatCode="d\.m\.yy;@"/>
  </numFmts>
  <fonts count="11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4"/>
      <name val="Arial"/>
      <family val="2"/>
    </font>
    <font>
      <sz val="10"/>
      <color indexed="10"/>
      <name val="Arial"/>
      <family val="2"/>
    </font>
    <font>
      <sz val="8"/>
      <color indexed="81"/>
      <name val="Tahoma"/>
    </font>
    <font>
      <b/>
      <sz val="8"/>
      <color indexed="81"/>
      <name val="Tahoma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" fontId="0" fillId="0" borderId="6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vertical="center" wrapText="1"/>
    </xf>
    <xf numFmtId="1" fontId="0" fillId="0" borderId="2" xfId="0" applyNumberForma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3" borderId="4" xfId="0" applyFill="1" applyBorder="1" applyAlignment="1">
      <alignment vertical="center" wrapText="1"/>
    </xf>
    <xf numFmtId="1" fontId="0" fillId="3" borderId="4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1" fontId="0" fillId="3" borderId="1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1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/>
    <xf numFmtId="0" fontId="0" fillId="3" borderId="10" xfId="0" applyFill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3" borderId="6" xfId="0" applyFill="1" applyBorder="1" applyAlignment="1">
      <alignment vertical="center" wrapText="1"/>
    </xf>
    <xf numFmtId="1" fontId="0" fillId="3" borderId="6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3" borderId="5" xfId="0" applyFill="1" applyBorder="1" applyAlignment="1">
      <alignment vertical="center" wrapText="1"/>
    </xf>
    <xf numFmtId="1" fontId="0" fillId="3" borderId="5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21" xfId="0" applyBorder="1"/>
    <xf numFmtId="0" fontId="0" fillId="0" borderId="5" xfId="0" applyBorder="1" applyAlignment="1">
      <alignment vertical="center" wrapText="1"/>
    </xf>
    <xf numFmtId="1" fontId="0" fillId="0" borderId="5" xfId="0" applyNumberFormat="1" applyBorder="1" applyAlignment="1">
      <alignment horizontal="center" vertical="center"/>
    </xf>
    <xf numFmtId="0" fontId="0" fillId="0" borderId="22" xfId="0" applyBorder="1"/>
    <xf numFmtId="0" fontId="0" fillId="3" borderId="23" xfId="0" applyFill="1" applyBorder="1" applyAlignment="1">
      <alignment vertical="center" wrapText="1"/>
    </xf>
    <xf numFmtId="1" fontId="0" fillId="3" borderId="23" xfId="0" applyNumberFormat="1" applyFill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/>
    <xf numFmtId="0" fontId="4" fillId="0" borderId="2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0" fillId="0" borderId="16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Border="1"/>
    <xf numFmtId="1" fontId="0" fillId="0" borderId="4" xfId="0" applyNumberFormat="1" applyBorder="1"/>
    <xf numFmtId="0" fontId="0" fillId="2" borderId="0" xfId="0" applyFill="1"/>
    <xf numFmtId="0" fontId="6" fillId="0" borderId="2" xfId="0" applyFont="1" applyBorder="1" applyAlignment="1">
      <alignment vertical="center" wrapText="1"/>
    </xf>
    <xf numFmtId="166" fontId="0" fillId="0" borderId="0" xfId="0" applyNumberFormat="1"/>
    <xf numFmtId="166" fontId="0" fillId="0" borderId="1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27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3" borderId="28" xfId="0" applyNumberFormat="1" applyFill="1" applyBorder="1" applyAlignment="1">
      <alignment horizontal="center" vertical="center"/>
    </xf>
    <xf numFmtId="166" fontId="0" fillId="3" borderId="4" xfId="0" applyNumberFormat="1" applyFill="1" applyBorder="1" applyAlignment="1">
      <alignment horizontal="center" vertical="center"/>
    </xf>
    <xf numFmtId="166" fontId="0" fillId="3" borderId="29" xfId="0" applyNumberFormat="1" applyFill="1" applyBorder="1" applyAlignment="1">
      <alignment horizontal="center" vertical="center"/>
    </xf>
    <xf numFmtId="166" fontId="0" fillId="3" borderId="6" xfId="0" applyNumberFormat="1" applyFill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9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31" xfId="0" applyNumberFormat="1" applyBorder="1" applyAlignment="1">
      <alignment horizontal="center" vertical="center"/>
    </xf>
    <xf numFmtId="166" fontId="0" fillId="0" borderId="32" xfId="0" applyNumberFormat="1" applyBorder="1" applyAlignment="1">
      <alignment horizontal="center" vertical="center"/>
    </xf>
    <xf numFmtId="166" fontId="0" fillId="0" borderId="33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3" borderId="10" xfId="0" applyNumberFormat="1" applyFill="1" applyBorder="1" applyAlignment="1">
      <alignment horizontal="center" vertical="center"/>
    </xf>
    <xf numFmtId="166" fontId="0" fillId="3" borderId="32" xfId="0" applyNumberFormat="1" applyFill="1" applyBorder="1" applyAlignment="1">
      <alignment horizontal="center" vertical="center"/>
    </xf>
    <xf numFmtId="166" fontId="0" fillId="3" borderId="34" xfId="0" applyNumberFormat="1" applyFill="1" applyBorder="1" applyAlignment="1">
      <alignment horizontal="center" vertical="center"/>
    </xf>
    <xf numFmtId="166" fontId="0" fillId="3" borderId="23" xfId="0" applyNumberFormat="1" applyFill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 wrapText="1"/>
    </xf>
    <xf numFmtId="166" fontId="0" fillId="3" borderId="35" xfId="0" applyNumberFormat="1" applyFill="1" applyBorder="1" applyAlignment="1">
      <alignment horizontal="center" vertical="center"/>
    </xf>
    <xf numFmtId="166" fontId="0" fillId="3" borderId="5" xfId="0" applyNumberFormat="1" applyFill="1" applyBorder="1" applyAlignment="1">
      <alignment horizontal="center" vertical="center"/>
    </xf>
    <xf numFmtId="166" fontId="0" fillId="3" borderId="27" xfId="0" applyNumberFormat="1" applyFill="1" applyBorder="1" applyAlignment="1">
      <alignment horizontal="center" vertical="center"/>
    </xf>
    <xf numFmtId="166" fontId="0" fillId="3" borderId="2" xfId="0" applyNumberForma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 wrapText="1"/>
    </xf>
    <xf numFmtId="166" fontId="0" fillId="0" borderId="36" xfId="0" applyNumberFormat="1" applyBorder="1" applyAlignment="1">
      <alignment horizontal="center" vertical="center"/>
    </xf>
    <xf numFmtId="166" fontId="0" fillId="3" borderId="31" xfId="0" applyNumberFormat="1" applyFill="1" applyBorder="1" applyAlignment="1">
      <alignment horizontal="center" vertical="center"/>
    </xf>
    <xf numFmtId="166" fontId="0" fillId="0" borderId="35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wrapText="1"/>
    </xf>
    <xf numFmtId="0" fontId="4" fillId="0" borderId="37" xfId="0" applyFont="1" applyBorder="1"/>
    <xf numFmtId="0" fontId="4" fillId="0" borderId="37" xfId="0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65" fontId="0" fillId="0" borderId="0" xfId="0" applyNumberFormat="1"/>
    <xf numFmtId="166" fontId="0" fillId="0" borderId="7" xfId="0" applyNumberFormat="1" applyBorder="1" applyAlignment="1">
      <alignment horizontal="center" vertical="center"/>
    </xf>
    <xf numFmtId="166" fontId="0" fillId="4" borderId="32" xfId="0" applyNumberFormat="1" applyFill="1" applyBorder="1" applyAlignment="1">
      <alignment horizontal="center" vertical="center"/>
    </xf>
    <xf numFmtId="166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vertical="center" wrapText="1"/>
    </xf>
    <xf numFmtId="1" fontId="0" fillId="4" borderId="4" xfId="0" applyNumberFormat="1" applyFill="1" applyBorder="1" applyAlignment="1">
      <alignment horizontal="center" vertical="center"/>
    </xf>
    <xf numFmtId="166" fontId="0" fillId="4" borderId="38" xfId="0" applyNumberFormat="1" applyFill="1" applyBorder="1" applyAlignment="1">
      <alignment horizontal="center" vertical="center"/>
    </xf>
    <xf numFmtId="166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vertical="center" wrapText="1"/>
    </xf>
    <xf numFmtId="1" fontId="0" fillId="4" borderId="6" xfId="0" applyNumberForma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0" fontId="0" fillId="3" borderId="40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5" borderId="0" xfId="0" applyFill="1"/>
    <xf numFmtId="0" fontId="0" fillId="3" borderId="41" xfId="0" applyFill="1" applyBorder="1" applyAlignment="1">
      <alignment horizontal="center"/>
    </xf>
    <xf numFmtId="0" fontId="0" fillId="0" borderId="40" xfId="0" applyBorder="1"/>
    <xf numFmtId="0" fontId="0" fillId="0" borderId="26" xfId="0" applyBorder="1"/>
    <xf numFmtId="0" fontId="0" fillId="0" borderId="43" xfId="0" applyBorder="1" applyAlignment="1">
      <alignment horizontal="center" vertical="center"/>
    </xf>
    <xf numFmtId="166" fontId="0" fillId="0" borderId="23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66" fontId="0" fillId="0" borderId="38" xfId="0" applyNumberForma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166" fontId="0" fillId="3" borderId="19" xfId="0" applyNumberFormat="1" applyFill="1" applyBorder="1" applyAlignment="1">
      <alignment horizontal="center" vertical="center"/>
    </xf>
    <xf numFmtId="1" fontId="0" fillId="3" borderId="19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166" fontId="4" fillId="0" borderId="37" xfId="0" applyNumberFormat="1" applyFont="1" applyBorder="1"/>
    <xf numFmtId="166" fontId="4" fillId="0" borderId="37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/>
    </xf>
    <xf numFmtId="167" fontId="4" fillId="0" borderId="37" xfId="0" applyNumberFormat="1" applyFont="1" applyBorder="1"/>
    <xf numFmtId="167" fontId="4" fillId="0" borderId="37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3" borderId="19" xfId="0" applyFont="1" applyFill="1" applyBorder="1" applyAlignment="1">
      <alignment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66" fontId="0" fillId="0" borderId="34" xfId="0" applyNumberForma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166" fontId="0" fillId="3" borderId="18" xfId="0" applyNumberFormat="1" applyFill="1" applyBorder="1" applyAlignment="1">
      <alignment horizontal="center" vertical="center"/>
    </xf>
    <xf numFmtId="166" fontId="0" fillId="4" borderId="11" xfId="0" applyNumberFormat="1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169" fontId="0" fillId="0" borderId="23" xfId="0" applyNumberFormat="1" applyBorder="1" applyAlignment="1">
      <alignment horizontal="center" vertical="center"/>
    </xf>
    <xf numFmtId="168" fontId="0" fillId="0" borderId="0" xfId="0" applyNumberFormat="1"/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3" borderId="2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0" xfId="0" applyFont="1"/>
    <xf numFmtId="0" fontId="0" fillId="2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66" fontId="0" fillId="3" borderId="7" xfId="0" applyNumberFormat="1" applyFill="1" applyBorder="1" applyAlignment="1">
      <alignment horizontal="center" vertical="center"/>
    </xf>
    <xf numFmtId="166" fontId="0" fillId="3" borderId="11" xfId="0" applyNumberForma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166" fontId="0" fillId="0" borderId="48" xfId="0" applyNumberFormat="1" applyBorder="1" applyAlignment="1">
      <alignment horizontal="center" vertical="center"/>
    </xf>
    <xf numFmtId="166" fontId="0" fillId="3" borderId="48" xfId="0" applyNumberFormat="1" applyFill="1" applyBorder="1" applyAlignment="1">
      <alignment horizontal="center" vertical="center"/>
    </xf>
    <xf numFmtId="166" fontId="0" fillId="3" borderId="30" xfId="0" applyNumberFormat="1" applyFill="1" applyBorder="1" applyAlignment="1">
      <alignment horizontal="center" vertical="center"/>
    </xf>
    <xf numFmtId="166" fontId="0" fillId="4" borderId="7" xfId="0" applyNumberFormat="1" applyFill="1" applyBorder="1" applyAlignment="1">
      <alignment horizontal="center" vertical="center"/>
    </xf>
    <xf numFmtId="166" fontId="0" fillId="4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166" fontId="0" fillId="3" borderId="49" xfId="0" applyNumberForma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166" fontId="0" fillId="3" borderId="36" xfId="0" applyNumberFormat="1" applyFill="1" applyBorder="1" applyAlignment="1">
      <alignment horizontal="center" vertical="center"/>
    </xf>
    <xf numFmtId="166" fontId="0" fillId="3" borderId="20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vertical="center" wrapText="1"/>
    </xf>
    <xf numFmtId="1" fontId="0" fillId="3" borderId="20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4" fontId="0" fillId="3" borderId="14" xfId="0" applyNumberFormat="1" applyFill="1" applyBorder="1" applyAlignment="1">
      <alignment vertical="center"/>
    </xf>
    <xf numFmtId="14" fontId="0" fillId="3" borderId="17" xfId="0" applyNumberFormat="1" applyFill="1" applyBorder="1" applyAlignment="1">
      <alignment vertical="center"/>
    </xf>
    <xf numFmtId="14" fontId="0" fillId="3" borderId="52" xfId="0" applyNumberFormat="1" applyFill="1" applyBorder="1" applyAlignment="1">
      <alignment vertical="center"/>
    </xf>
    <xf numFmtId="170" fontId="0" fillId="0" borderId="0" xfId="0" applyNumberFormat="1" applyAlignment="1">
      <alignment horizontal="right"/>
    </xf>
    <xf numFmtId="0" fontId="0" fillId="0" borderId="53" xfId="0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166" fontId="0" fillId="4" borderId="33" xfId="0" applyNumberFormat="1" applyFill="1" applyBorder="1" applyAlignment="1">
      <alignment horizontal="center" vertical="center"/>
    </xf>
    <xf numFmtId="166" fontId="0" fillId="4" borderId="20" xfId="0" applyNumberFormat="1" applyFill="1" applyBorder="1" applyAlignment="1">
      <alignment horizontal="center" vertical="center"/>
    </xf>
    <xf numFmtId="0" fontId="0" fillId="4" borderId="20" xfId="0" applyFill="1" applyBorder="1" applyAlignment="1">
      <alignment vertical="center" wrapText="1"/>
    </xf>
    <xf numFmtId="1" fontId="0" fillId="4" borderId="20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1" fontId="0" fillId="0" borderId="6" xfId="0" applyNumberFormat="1" applyBorder="1"/>
    <xf numFmtId="0" fontId="0" fillId="3" borderId="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166" fontId="0" fillId="3" borderId="33" xfId="0" applyNumberFormat="1" applyFill="1" applyBorder="1" applyAlignment="1">
      <alignment horizontal="center" vertical="center"/>
    </xf>
    <xf numFmtId="0" fontId="6" fillId="3" borderId="2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0" fillId="3" borderId="13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166" fontId="0" fillId="3" borderId="12" xfId="0" applyNumberFormat="1" applyFill="1" applyBorder="1" applyAlignment="1">
      <alignment horizontal="center" vertical="center"/>
    </xf>
    <xf numFmtId="166" fontId="0" fillId="0" borderId="49" xfId="0" applyNumberFormat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168" fontId="0" fillId="0" borderId="25" xfId="0" applyNumberFormat="1" applyBorder="1" applyAlignment="1">
      <alignment horizontal="center"/>
    </xf>
    <xf numFmtId="168" fontId="0" fillId="0" borderId="29" xfId="0" applyNumberForma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zoomScaleNormal="100" workbookViewId="0">
      <selection activeCell="O13" sqref="O13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2" customWidth="1"/>
    <col min="5" max="5" width="38.90625" customWidth="1"/>
    <col min="6" max="7" width="8.6328125" customWidth="1"/>
    <col min="8" max="8" width="10.54296875" customWidth="1"/>
    <col min="9" max="9" width="10.6328125" customWidth="1"/>
    <col min="11" max="11" width="9.54296875" style="23" bestFit="1" customWidth="1"/>
    <col min="12" max="12" width="7.54296875" style="23" bestFit="1" customWidth="1"/>
    <col min="13" max="15" width="9.36328125" bestFit="1" customWidth="1"/>
  </cols>
  <sheetData>
    <row r="1" spans="1:15" ht="18" customHeight="1" x14ac:dyDescent="0.4">
      <c r="B1" s="2" t="s">
        <v>118</v>
      </c>
      <c r="E1" s="4" t="s">
        <v>109</v>
      </c>
    </row>
    <row r="2" spans="1:15" ht="18" customHeight="1" x14ac:dyDescent="0.35">
      <c r="B2" s="1" t="s">
        <v>119</v>
      </c>
      <c r="E2" s="3"/>
      <c r="H2" t="s">
        <v>0</v>
      </c>
      <c r="I2" s="8">
        <v>2025</v>
      </c>
    </row>
    <row r="3" spans="1:15" ht="18" customHeight="1" x14ac:dyDescent="0.35">
      <c r="B3" s="1" t="s">
        <v>120</v>
      </c>
      <c r="E3" s="5" t="s">
        <v>121</v>
      </c>
      <c r="H3" t="s">
        <v>1</v>
      </c>
      <c r="I3" s="8">
        <v>1</v>
      </c>
    </row>
    <row r="4" spans="1:15" ht="15.5" thickBot="1" x14ac:dyDescent="0.35">
      <c r="B4" s="2"/>
    </row>
    <row r="5" spans="1:15" ht="27" customHeight="1" thickBot="1" x14ac:dyDescent="0.3">
      <c r="A5" s="65"/>
      <c r="B5" s="58" t="s">
        <v>2</v>
      </c>
      <c r="C5" s="112" t="s">
        <v>3</v>
      </c>
      <c r="D5" s="112" t="s">
        <v>4</v>
      </c>
      <c r="E5" s="59" t="s">
        <v>5</v>
      </c>
      <c r="F5" s="59" t="s">
        <v>6</v>
      </c>
      <c r="G5" s="59" t="s">
        <v>114</v>
      </c>
      <c r="H5" s="59" t="s">
        <v>7</v>
      </c>
      <c r="I5" s="59" t="s">
        <v>8</v>
      </c>
      <c r="J5" s="62"/>
      <c r="K5" s="117" t="s">
        <v>113</v>
      </c>
      <c r="L5" s="116" t="str">
        <f>C5</f>
        <v>alku klo</v>
      </c>
      <c r="M5" s="116" t="str">
        <f>D5</f>
        <v>loppu klo</v>
      </c>
    </row>
    <row r="6" spans="1:15" ht="24" customHeight="1" thickBot="1" x14ac:dyDescent="0.3">
      <c r="A6" s="32" t="s">
        <v>40</v>
      </c>
      <c r="B6" s="209">
        <v>45658</v>
      </c>
      <c r="C6" s="114"/>
      <c r="D6" s="111"/>
      <c r="E6" s="38" t="s">
        <v>126</v>
      </c>
      <c r="F6" s="39"/>
      <c r="G6" s="39"/>
      <c r="H6" s="40"/>
      <c r="I6" s="41"/>
      <c r="J6" s="163" t="s">
        <v>41</v>
      </c>
      <c r="K6" s="82"/>
      <c r="L6" s="82"/>
      <c r="M6" s="82"/>
    </row>
    <row r="7" spans="1:15" ht="24" customHeight="1" x14ac:dyDescent="0.25">
      <c r="A7" s="32" t="s">
        <v>34</v>
      </c>
      <c r="B7" s="209">
        <v>45659</v>
      </c>
      <c r="C7" s="94"/>
      <c r="D7" s="95"/>
      <c r="E7" s="17"/>
      <c r="F7" s="18"/>
      <c r="G7" s="18"/>
      <c r="H7" s="28" t="str">
        <f>IF(K7&gt;0.417,1,"")</f>
        <v/>
      </c>
      <c r="I7" s="208" t="str">
        <f>IF(K7&lt;0.417,IF(K7&gt;0.25,1,""),"")</f>
        <v/>
      </c>
      <c r="J7" s="62"/>
      <c r="K7" s="82">
        <f t="shared" ref="K7" si="0">M7-L7</f>
        <v>0</v>
      </c>
      <c r="L7" s="82">
        <f t="shared" ref="L7" si="1">C7</f>
        <v>0</v>
      </c>
      <c r="M7" s="82">
        <f t="shared" ref="M7" si="2">D7</f>
        <v>0</v>
      </c>
    </row>
    <row r="8" spans="1:15" ht="24" customHeight="1" thickBot="1" x14ac:dyDescent="0.3">
      <c r="A8" s="50" t="s">
        <v>35</v>
      </c>
      <c r="B8" s="209">
        <v>45660</v>
      </c>
      <c r="C8" s="94"/>
      <c r="D8" s="95"/>
      <c r="E8" s="17"/>
      <c r="F8" s="18"/>
      <c r="G8" s="18"/>
      <c r="H8" s="28" t="str">
        <f>IF(K8&gt;0.417,1,"")</f>
        <v/>
      </c>
      <c r="I8" s="208" t="str">
        <f>IF(K8&lt;0.417,IF(K8&gt;0.25,1,""),"")</f>
        <v/>
      </c>
      <c r="J8" s="164"/>
      <c r="K8" s="82">
        <f t="shared" ref="K8" si="3">M8-L8</f>
        <v>0</v>
      </c>
      <c r="L8" s="82">
        <f t="shared" ref="L8" si="4">C8</f>
        <v>0</v>
      </c>
      <c r="M8" s="82">
        <f t="shared" ref="M8" si="5">D8</f>
        <v>0</v>
      </c>
    </row>
    <row r="9" spans="1:15" ht="24" customHeight="1" x14ac:dyDescent="0.25">
      <c r="A9" s="145" t="s">
        <v>36</v>
      </c>
      <c r="B9" s="209">
        <v>45661</v>
      </c>
      <c r="C9" s="101"/>
      <c r="D9" s="88"/>
      <c r="E9" s="25"/>
      <c r="F9" s="26"/>
      <c r="G9" s="26"/>
      <c r="H9" s="37"/>
      <c r="I9" s="27"/>
      <c r="J9" s="62"/>
      <c r="K9" s="82"/>
      <c r="L9" s="82"/>
      <c r="M9" s="82"/>
    </row>
    <row r="10" spans="1:15" ht="24" customHeight="1" thickBot="1" x14ac:dyDescent="0.3">
      <c r="A10" s="140" t="s">
        <v>37</v>
      </c>
      <c r="B10" s="209">
        <v>45662</v>
      </c>
      <c r="C10" s="197"/>
      <c r="D10" s="198"/>
      <c r="E10" s="199"/>
      <c r="F10" s="200"/>
      <c r="G10" s="200"/>
      <c r="H10" s="201"/>
      <c r="I10" s="202"/>
      <c r="J10" s="70"/>
      <c r="K10" s="82"/>
      <c r="L10" s="82"/>
      <c r="M10" s="82"/>
    </row>
    <row r="11" spans="1:15" ht="24" customHeight="1" thickBot="1" x14ac:dyDescent="0.3">
      <c r="A11" s="32" t="s">
        <v>38</v>
      </c>
      <c r="B11" s="209">
        <v>45663</v>
      </c>
      <c r="C11" s="168"/>
      <c r="D11" s="152"/>
      <c r="E11" s="234" t="s">
        <v>115</v>
      </c>
      <c r="F11" s="153"/>
      <c r="G11" s="153"/>
      <c r="H11" s="154"/>
      <c r="I11" s="196"/>
      <c r="J11" s="163" t="s">
        <v>42</v>
      </c>
      <c r="K11" s="82"/>
      <c r="L11" s="82"/>
      <c r="M11" s="82"/>
    </row>
    <row r="12" spans="1:15" ht="24" customHeight="1" x14ac:dyDescent="0.25">
      <c r="A12" s="32" t="s">
        <v>39</v>
      </c>
      <c r="B12" s="209">
        <v>45664</v>
      </c>
      <c r="C12" s="93"/>
      <c r="D12" s="84"/>
      <c r="E12" s="6"/>
      <c r="F12" s="15"/>
      <c r="G12" s="15"/>
      <c r="H12" s="29" t="str">
        <f>IF(K12&gt;0.417,1,"")</f>
        <v/>
      </c>
      <c r="I12" s="205" t="str">
        <f>IF(K12&lt;0.417,IF(K12&gt;0.25,1,""),"")</f>
        <v/>
      </c>
      <c r="J12" s="164"/>
      <c r="K12" s="82">
        <f>M12-L12</f>
        <v>0</v>
      </c>
      <c r="L12" s="82">
        <f t="shared" ref="L12:M15" si="6">C12</f>
        <v>0</v>
      </c>
      <c r="M12" s="82">
        <f t="shared" si="6"/>
        <v>0</v>
      </c>
    </row>
    <row r="13" spans="1:15" ht="24" customHeight="1" x14ac:dyDescent="0.25">
      <c r="A13" s="32" t="s">
        <v>40</v>
      </c>
      <c r="B13" s="209">
        <v>45665</v>
      </c>
      <c r="C13" s="93"/>
      <c r="D13" s="84"/>
      <c r="E13" s="6"/>
      <c r="F13" s="15"/>
      <c r="G13" s="15"/>
      <c r="H13" s="29" t="str">
        <f>IF(K13&gt;0.417,1,"")</f>
        <v/>
      </c>
      <c r="I13" s="205" t="str">
        <f>IF(K13&lt;0.417,IF(K13&gt;0.25,1,""),"")</f>
        <v/>
      </c>
      <c r="J13" s="164"/>
      <c r="K13" s="82">
        <f>M13-L13</f>
        <v>0</v>
      </c>
      <c r="L13" s="82">
        <f t="shared" si="6"/>
        <v>0</v>
      </c>
      <c r="M13" s="82">
        <f t="shared" si="6"/>
        <v>0</v>
      </c>
    </row>
    <row r="14" spans="1:15" ht="24" customHeight="1" x14ac:dyDescent="0.25">
      <c r="A14" s="32" t="s">
        <v>34</v>
      </c>
      <c r="B14" s="209">
        <v>45666</v>
      </c>
      <c r="C14" s="93"/>
      <c r="D14" s="84"/>
      <c r="E14" s="6"/>
      <c r="F14" s="15"/>
      <c r="G14" s="15"/>
      <c r="H14" s="29" t="str">
        <f>IF(K14&gt;0.417,1,"")</f>
        <v/>
      </c>
      <c r="I14" s="205" t="str">
        <f>IF(K14&lt;0.417,IF(K14&gt;0.25,1,""),"")</f>
        <v/>
      </c>
      <c r="J14" s="164"/>
      <c r="K14" s="82">
        <f>M14-L14</f>
        <v>0</v>
      </c>
      <c r="L14" s="82">
        <f t="shared" si="6"/>
        <v>0</v>
      </c>
      <c r="M14" s="82">
        <f t="shared" si="6"/>
        <v>0</v>
      </c>
    </row>
    <row r="15" spans="1:15" ht="24" customHeight="1" thickBot="1" x14ac:dyDescent="0.3">
      <c r="A15" s="32" t="s">
        <v>35</v>
      </c>
      <c r="B15" s="209">
        <v>45667</v>
      </c>
      <c r="C15" s="96"/>
      <c r="D15" s="86"/>
      <c r="E15" s="7"/>
      <c r="F15" s="22"/>
      <c r="G15" s="22"/>
      <c r="H15" s="47" t="str">
        <f>IF(K15&gt;0.417,1,"")</f>
        <v/>
      </c>
      <c r="I15" s="204" t="str">
        <f>IF(K15&lt;0.417,IF(K15&gt;0.25,1,""),"")</f>
        <v/>
      </c>
      <c r="J15" s="164"/>
      <c r="K15" s="82">
        <f>M15-L15</f>
        <v>0</v>
      </c>
      <c r="L15" s="82">
        <f t="shared" si="6"/>
        <v>0</v>
      </c>
      <c r="M15" s="82">
        <f t="shared" si="6"/>
        <v>0</v>
      </c>
    </row>
    <row r="16" spans="1:15" ht="24" customHeight="1" x14ac:dyDescent="0.3">
      <c r="A16" s="145" t="s">
        <v>36</v>
      </c>
      <c r="B16" s="209">
        <v>45668</v>
      </c>
      <c r="C16" s="187"/>
      <c r="D16" s="100"/>
      <c r="E16" s="49"/>
      <c r="F16" s="45"/>
      <c r="G16" s="45"/>
      <c r="H16" s="46"/>
      <c r="I16" s="206"/>
      <c r="J16" s="71"/>
      <c r="M16" s="82"/>
      <c r="N16" s="82"/>
      <c r="O16" s="82"/>
    </row>
    <row r="17" spans="1:15" ht="24" customHeight="1" thickBot="1" x14ac:dyDescent="0.35">
      <c r="A17" s="140" t="s">
        <v>37</v>
      </c>
      <c r="B17" s="209">
        <v>45669</v>
      </c>
      <c r="C17" s="187"/>
      <c r="D17" s="100"/>
      <c r="E17" s="49"/>
      <c r="F17" s="45"/>
      <c r="G17" s="45"/>
      <c r="H17" s="46"/>
      <c r="I17" s="206"/>
      <c r="J17" s="161"/>
      <c r="M17" s="82"/>
      <c r="N17" s="82"/>
      <c r="O17" s="82"/>
    </row>
    <row r="18" spans="1:15" ht="24" customHeight="1" x14ac:dyDescent="0.25">
      <c r="A18" s="32" t="s">
        <v>38</v>
      </c>
      <c r="B18" s="209">
        <v>45670</v>
      </c>
      <c r="C18" s="115"/>
      <c r="D18" s="106"/>
      <c r="E18" s="63"/>
      <c r="F18" s="64"/>
      <c r="G18" s="64"/>
      <c r="H18" s="174" t="str">
        <f>IF(K18&gt;0.417,1,"")</f>
        <v/>
      </c>
      <c r="I18" s="207" t="str">
        <f>IF(K18&lt;0.417,IF(K18&gt;0.25,1,""),"")</f>
        <v/>
      </c>
      <c r="J18" s="163" t="s">
        <v>43</v>
      </c>
      <c r="K18" s="82">
        <f t="shared" ref="K18:K20" si="7">M18-L18</f>
        <v>0</v>
      </c>
      <c r="L18" s="82">
        <f t="shared" ref="L18:M20" si="8">C18</f>
        <v>0</v>
      </c>
      <c r="M18" s="82">
        <f t="shared" si="8"/>
        <v>0</v>
      </c>
    </row>
    <row r="19" spans="1:15" ht="24" customHeight="1" x14ac:dyDescent="0.25">
      <c r="A19" s="32" t="s">
        <v>39</v>
      </c>
      <c r="B19" s="209">
        <v>45671</v>
      </c>
      <c r="C19" s="93"/>
      <c r="D19" s="84"/>
      <c r="E19" s="6"/>
      <c r="F19" s="18"/>
      <c r="G19" s="18"/>
      <c r="H19" s="28" t="str">
        <f>IF(K19&gt;0.417,1,"")</f>
        <v/>
      </c>
      <c r="I19" s="208" t="str">
        <f>IF(K19&lt;0.417,IF(K19&gt;0.25,1,""),"")</f>
        <v/>
      </c>
      <c r="J19" s="164"/>
      <c r="K19" s="82">
        <f t="shared" si="7"/>
        <v>0</v>
      </c>
      <c r="L19" s="82">
        <f t="shared" si="8"/>
        <v>0</v>
      </c>
      <c r="M19" s="82">
        <f t="shared" si="8"/>
        <v>0</v>
      </c>
    </row>
    <row r="20" spans="1:15" ht="24" customHeight="1" x14ac:dyDescent="0.25">
      <c r="A20" s="32" t="s">
        <v>40</v>
      </c>
      <c r="B20" s="209">
        <v>45672</v>
      </c>
      <c r="C20" s="93"/>
      <c r="D20" s="84"/>
      <c r="E20" s="6"/>
      <c r="F20" s="18"/>
      <c r="G20" s="18"/>
      <c r="H20" s="28" t="str">
        <f>IF(K20&gt;0.417,1,"")</f>
        <v/>
      </c>
      <c r="I20" s="208" t="str">
        <f>IF(K20&lt;0.417,IF(K20&gt;0.25,1,""),"")</f>
        <v/>
      </c>
      <c r="J20" s="164"/>
      <c r="K20" s="82">
        <f t="shared" si="7"/>
        <v>0</v>
      </c>
      <c r="L20" s="82">
        <f t="shared" si="8"/>
        <v>0</v>
      </c>
      <c r="M20" s="82">
        <f t="shared" si="8"/>
        <v>0</v>
      </c>
    </row>
    <row r="21" spans="1:15" ht="24" customHeight="1" x14ac:dyDescent="0.25">
      <c r="A21" s="32" t="s">
        <v>34</v>
      </c>
      <c r="B21" s="209">
        <v>45673</v>
      </c>
      <c r="C21" s="93"/>
      <c r="D21" s="84"/>
      <c r="E21" s="6"/>
      <c r="F21" s="18"/>
      <c r="G21" s="18"/>
      <c r="H21" s="28" t="str">
        <f>IF(K21&gt;0.417,1,"")</f>
        <v/>
      </c>
      <c r="I21" s="208" t="str">
        <f>IF(K21&lt;0.417,IF(K21&gt;0.25,1,""),"")</f>
        <v/>
      </c>
      <c r="J21" s="164"/>
      <c r="K21" s="82">
        <f t="shared" ref="K21:K22" si="9">M21-L21</f>
        <v>0</v>
      </c>
      <c r="L21" s="82">
        <f t="shared" ref="L21:L22" si="10">C21</f>
        <v>0</v>
      </c>
      <c r="M21" s="82">
        <f t="shared" ref="M21:M22" si="11">D21</f>
        <v>0</v>
      </c>
    </row>
    <row r="22" spans="1:15" ht="24" customHeight="1" thickBot="1" x14ac:dyDescent="0.3">
      <c r="A22" s="32" t="s">
        <v>35</v>
      </c>
      <c r="B22" s="209">
        <v>45674</v>
      </c>
      <c r="C22" s="94"/>
      <c r="D22" s="95"/>
      <c r="E22" s="17"/>
      <c r="F22" s="18"/>
      <c r="G22" s="18"/>
      <c r="H22" s="28" t="str">
        <f>IF(K22&gt;0.417,1,"")</f>
        <v/>
      </c>
      <c r="I22" s="208" t="str">
        <f>IF(K22&lt;0.417,IF(K22&gt;0.25,1,""),"")</f>
        <v/>
      </c>
      <c r="J22" s="164"/>
      <c r="K22" s="82">
        <f t="shared" si="9"/>
        <v>0</v>
      </c>
      <c r="L22" s="82">
        <f t="shared" si="10"/>
        <v>0</v>
      </c>
      <c r="M22" s="82">
        <f t="shared" si="11"/>
        <v>0</v>
      </c>
    </row>
    <row r="23" spans="1:15" ht="24" customHeight="1" x14ac:dyDescent="0.3">
      <c r="A23" s="145" t="s">
        <v>36</v>
      </c>
      <c r="B23" s="209">
        <v>45675</v>
      </c>
      <c r="C23" s="101"/>
      <c r="D23" s="88"/>
      <c r="E23" s="25"/>
      <c r="F23" s="26"/>
      <c r="G23" s="26"/>
      <c r="H23" s="37"/>
      <c r="I23" s="27"/>
      <c r="J23" s="71"/>
      <c r="M23" s="82"/>
      <c r="N23" s="82"/>
      <c r="O23" s="82"/>
    </row>
    <row r="24" spans="1:15" ht="24" customHeight="1" thickBot="1" x14ac:dyDescent="0.35">
      <c r="A24" s="140" t="s">
        <v>37</v>
      </c>
      <c r="B24" s="209">
        <v>45676</v>
      </c>
      <c r="C24" s="197"/>
      <c r="D24" s="198"/>
      <c r="E24" s="199"/>
      <c r="F24" s="200"/>
      <c r="G24" s="200"/>
      <c r="H24" s="201"/>
      <c r="I24" s="202"/>
      <c r="J24" s="71"/>
      <c r="M24" s="82"/>
      <c r="N24" s="82"/>
      <c r="O24" s="82"/>
    </row>
    <row r="25" spans="1:15" ht="24" customHeight="1" x14ac:dyDescent="0.25">
      <c r="A25" s="32" t="s">
        <v>38</v>
      </c>
      <c r="B25" s="209">
        <v>45677</v>
      </c>
      <c r="C25" s="115"/>
      <c r="D25" s="106"/>
      <c r="E25" s="63"/>
      <c r="F25" s="64"/>
      <c r="G25" s="64"/>
      <c r="H25" s="174" t="str">
        <f>IF(K25&gt;0.417,1,"")</f>
        <v/>
      </c>
      <c r="I25" s="207" t="str">
        <f>IF(K25&lt;0.417,IF(K25&gt;0.25,1,""),"")</f>
        <v/>
      </c>
      <c r="J25" s="163" t="s">
        <v>44</v>
      </c>
      <c r="K25" s="82">
        <f t="shared" ref="K25" si="12">M25-L25</f>
        <v>0</v>
      </c>
      <c r="L25" s="82">
        <f t="shared" ref="L25" si="13">C25</f>
        <v>0</v>
      </c>
      <c r="M25" s="82">
        <f t="shared" ref="M25" si="14">D25</f>
        <v>0</v>
      </c>
    </row>
    <row r="26" spans="1:15" ht="24" customHeight="1" x14ac:dyDescent="0.25">
      <c r="A26" s="32" t="s">
        <v>39</v>
      </c>
      <c r="B26" s="209">
        <v>45678</v>
      </c>
      <c r="C26" s="93"/>
      <c r="D26" s="84"/>
      <c r="E26" s="6"/>
      <c r="F26" s="15"/>
      <c r="G26" s="15"/>
      <c r="H26" s="29" t="str">
        <f>IF(K26&gt;0.417,1,"")</f>
        <v/>
      </c>
      <c r="I26" s="205" t="str">
        <f>IF(K26&lt;0.417,IF(K26&gt;0.25,1,""),"")</f>
        <v/>
      </c>
      <c r="J26" s="164"/>
      <c r="K26" s="82">
        <f t="shared" ref="K26" si="15">M26-L26</f>
        <v>0</v>
      </c>
      <c r="L26" s="82">
        <f t="shared" ref="L26" si="16">C26</f>
        <v>0</v>
      </c>
      <c r="M26" s="82">
        <f t="shared" ref="M26" si="17">D26</f>
        <v>0</v>
      </c>
    </row>
    <row r="27" spans="1:15" ht="24" customHeight="1" x14ac:dyDescent="0.25">
      <c r="A27" s="32" t="s">
        <v>40</v>
      </c>
      <c r="B27" s="209">
        <v>45679</v>
      </c>
      <c r="C27" s="93"/>
      <c r="D27" s="84"/>
      <c r="E27" s="6"/>
      <c r="F27" s="15"/>
      <c r="G27" s="15"/>
      <c r="H27" s="29" t="str">
        <f>IF(K27&gt;0.417,1,"")</f>
        <v/>
      </c>
      <c r="I27" s="205" t="str">
        <f>IF(K27&lt;0.417,IF(K27&gt;0.25,1,""),"")</f>
        <v/>
      </c>
      <c r="J27" s="164"/>
      <c r="K27" s="82">
        <f t="shared" ref="K27" si="18">M27-L27</f>
        <v>0</v>
      </c>
      <c r="L27" s="82">
        <f t="shared" ref="L27" si="19">C27</f>
        <v>0</v>
      </c>
      <c r="M27" s="82">
        <f t="shared" ref="M27" si="20">D27</f>
        <v>0</v>
      </c>
    </row>
    <row r="28" spans="1:15" ht="24" customHeight="1" x14ac:dyDescent="0.25">
      <c r="A28" s="32" t="s">
        <v>34</v>
      </c>
      <c r="B28" s="209">
        <v>45680</v>
      </c>
      <c r="C28" s="93"/>
      <c r="D28" s="84"/>
      <c r="E28" s="6"/>
      <c r="F28" s="15"/>
      <c r="G28" s="15"/>
      <c r="H28" s="29" t="str">
        <f>IF(K28&gt;0.417,1,"")</f>
        <v/>
      </c>
      <c r="I28" s="205" t="str">
        <f>IF(K28&lt;0.417,IF(K28&gt;0.25,1,""),"")</f>
        <v/>
      </c>
      <c r="J28" s="164"/>
      <c r="K28" s="82">
        <f t="shared" ref="K28:K29" si="21">M28-L28</f>
        <v>0</v>
      </c>
      <c r="L28" s="82">
        <f t="shared" ref="L28:L29" si="22">C28</f>
        <v>0</v>
      </c>
      <c r="M28" s="82">
        <f t="shared" ref="M28:M29" si="23">D28</f>
        <v>0</v>
      </c>
    </row>
    <row r="29" spans="1:15" ht="24" customHeight="1" thickBot="1" x14ac:dyDescent="0.3">
      <c r="A29" s="32" t="s">
        <v>35</v>
      </c>
      <c r="B29" s="209">
        <v>45681</v>
      </c>
      <c r="C29" s="94"/>
      <c r="D29" s="95"/>
      <c r="E29" s="17"/>
      <c r="F29" s="18"/>
      <c r="G29" s="18"/>
      <c r="H29" s="28"/>
      <c r="I29" s="208"/>
      <c r="J29" s="164"/>
      <c r="K29" s="82">
        <f t="shared" si="21"/>
        <v>0</v>
      </c>
      <c r="L29" s="82">
        <f t="shared" si="22"/>
        <v>0</v>
      </c>
      <c r="M29" s="82">
        <f t="shared" si="23"/>
        <v>0</v>
      </c>
    </row>
    <row r="30" spans="1:15" ht="24" customHeight="1" x14ac:dyDescent="0.3">
      <c r="A30" s="145" t="s">
        <v>36</v>
      </c>
      <c r="B30" s="209">
        <v>45682</v>
      </c>
      <c r="C30" s="101"/>
      <c r="D30" s="88"/>
      <c r="E30" s="25"/>
      <c r="F30" s="26"/>
      <c r="G30" s="26"/>
      <c r="H30" s="37"/>
      <c r="I30" s="27"/>
      <c r="J30" s="71"/>
      <c r="M30" s="82"/>
      <c r="N30" s="82"/>
      <c r="O30" s="82"/>
    </row>
    <row r="31" spans="1:15" ht="24" customHeight="1" thickBot="1" x14ac:dyDescent="0.35">
      <c r="A31" s="140" t="s">
        <v>37</v>
      </c>
      <c r="B31" s="209">
        <v>45683</v>
      </c>
      <c r="C31" s="197"/>
      <c r="D31" s="198"/>
      <c r="E31" s="199"/>
      <c r="F31" s="200"/>
      <c r="G31" s="200"/>
      <c r="H31" s="201"/>
      <c r="I31" s="202"/>
      <c r="J31" s="71"/>
      <c r="M31" s="82"/>
      <c r="N31" s="82"/>
      <c r="O31" s="82"/>
    </row>
    <row r="32" spans="1:15" ht="24" customHeight="1" x14ac:dyDescent="0.25">
      <c r="A32" s="32" t="s">
        <v>38</v>
      </c>
      <c r="B32" s="209">
        <v>45684</v>
      </c>
      <c r="C32" s="115"/>
      <c r="D32" s="106"/>
      <c r="E32" s="63"/>
      <c r="F32" s="64"/>
      <c r="G32" s="64"/>
      <c r="H32" s="174" t="str">
        <f>IF(K32&gt;0.417,1,"")</f>
        <v/>
      </c>
      <c r="I32" s="207" t="str">
        <f>IF(K32&lt;0.417,IF(K32&gt;0.25,1,""),"")</f>
        <v/>
      </c>
      <c r="J32" s="163" t="s">
        <v>45</v>
      </c>
      <c r="K32" s="82">
        <f t="shared" ref="K32:K35" si="24">M32-L32</f>
        <v>0</v>
      </c>
      <c r="L32" s="82">
        <f t="shared" ref="L32:L35" si="25">C32</f>
        <v>0</v>
      </c>
      <c r="M32" s="82">
        <f t="shared" ref="M32:M35" si="26">D32</f>
        <v>0</v>
      </c>
      <c r="N32" s="82"/>
      <c r="O32" s="82"/>
    </row>
    <row r="33" spans="1:15" ht="24" customHeight="1" x14ac:dyDescent="0.25">
      <c r="A33" s="32" t="s">
        <v>39</v>
      </c>
      <c r="B33" s="209">
        <v>45685</v>
      </c>
      <c r="C33" s="83"/>
      <c r="D33" s="84"/>
      <c r="E33" s="6"/>
      <c r="F33" s="15"/>
      <c r="G33" s="15"/>
      <c r="H33" s="29" t="str">
        <f>IF(K33&gt;0.417,1,"")</f>
        <v/>
      </c>
      <c r="I33" s="205" t="str">
        <f>IF(K33&lt;0.417,IF(K33&gt;0.25,1,""),"")</f>
        <v/>
      </c>
      <c r="J33" s="71"/>
      <c r="K33" s="82">
        <f t="shared" si="24"/>
        <v>0</v>
      </c>
      <c r="L33" s="82">
        <f t="shared" si="25"/>
        <v>0</v>
      </c>
      <c r="M33" s="82">
        <f t="shared" si="26"/>
        <v>0</v>
      </c>
      <c r="O33" s="82"/>
    </row>
    <row r="34" spans="1:15" ht="24" customHeight="1" x14ac:dyDescent="0.25">
      <c r="A34" s="32" t="s">
        <v>40</v>
      </c>
      <c r="B34" s="209">
        <v>45686</v>
      </c>
      <c r="C34" s="83"/>
      <c r="D34" s="84"/>
      <c r="E34" s="6"/>
      <c r="F34" s="15"/>
      <c r="G34" s="15"/>
      <c r="H34" s="29" t="str">
        <f>IF(K34&gt;0.417,1,"")</f>
        <v/>
      </c>
      <c r="I34" s="205" t="str">
        <f>IF(K34&lt;0.417,IF(K34&gt;0.25,1,""),"")</f>
        <v/>
      </c>
      <c r="J34" s="71"/>
      <c r="K34" s="82">
        <f t="shared" ref="K34" si="27">M34-L34</f>
        <v>0</v>
      </c>
      <c r="L34" s="82">
        <f t="shared" ref="L34" si="28">C34</f>
        <v>0</v>
      </c>
      <c r="M34" s="82">
        <f t="shared" ref="M34" si="29">D34</f>
        <v>0</v>
      </c>
      <c r="O34" s="82"/>
    </row>
    <row r="35" spans="1:15" ht="24" customHeight="1" x14ac:dyDescent="0.25">
      <c r="A35" s="32" t="s">
        <v>34</v>
      </c>
      <c r="B35" s="209">
        <v>45687</v>
      </c>
      <c r="C35" s="83"/>
      <c r="D35" s="84"/>
      <c r="E35" s="6"/>
      <c r="F35" s="15"/>
      <c r="G35" s="15"/>
      <c r="H35" s="29" t="str">
        <f>IF(K35&gt;0.417,1,"")</f>
        <v/>
      </c>
      <c r="I35" s="205" t="str">
        <f>IF(K35&lt;0.417,IF(K35&gt;0.25,1,""),"")</f>
        <v/>
      </c>
      <c r="J35" s="71"/>
      <c r="K35" s="82">
        <f t="shared" si="24"/>
        <v>0</v>
      </c>
      <c r="L35" s="82">
        <f t="shared" si="25"/>
        <v>0</v>
      </c>
      <c r="M35" s="82">
        <f t="shared" si="26"/>
        <v>0</v>
      </c>
      <c r="O35" s="82"/>
    </row>
    <row r="36" spans="1:15" ht="24" customHeight="1" thickBot="1" x14ac:dyDescent="0.3">
      <c r="A36" s="32" t="s">
        <v>35</v>
      </c>
      <c r="B36" s="209">
        <v>45688</v>
      </c>
      <c r="C36" s="83"/>
      <c r="D36" s="84"/>
      <c r="E36" s="6"/>
      <c r="F36" s="15"/>
      <c r="G36" s="15"/>
      <c r="H36" s="29" t="str">
        <f>IF(K36&gt;0.417,1,"")</f>
        <v/>
      </c>
      <c r="I36" s="205" t="str">
        <f>IF(K36&lt;0.417,IF(K36&gt;0.25,1,""),"")</f>
        <v/>
      </c>
      <c r="J36" s="71"/>
      <c r="K36" s="82">
        <f t="shared" ref="K36" si="30">M36-L36</f>
        <v>0</v>
      </c>
      <c r="L36" s="82">
        <f t="shared" ref="L36" si="31">C36</f>
        <v>0</v>
      </c>
      <c r="M36" s="82">
        <f t="shared" ref="M36" si="32">D36</f>
        <v>0</v>
      </c>
      <c r="O36" s="82"/>
    </row>
    <row r="37" spans="1:15" ht="18" customHeight="1" thickTop="1" x14ac:dyDescent="0.3">
      <c r="F37" s="75">
        <f>SUM(F6:F36)</f>
        <v>0</v>
      </c>
      <c r="G37" s="75">
        <f>SUM(G6:G36)</f>
        <v>0</v>
      </c>
      <c r="H37" s="76">
        <f>SUM(H6:H36)</f>
        <v>0</v>
      </c>
      <c r="I37" s="76">
        <f>SUM(I6:I36)</f>
        <v>0</v>
      </c>
      <c r="K37" s="159">
        <f>SUM(K6:K36)</f>
        <v>0</v>
      </c>
      <c r="L37" s="118"/>
      <c r="M37" s="82"/>
    </row>
    <row r="38" spans="1:15" x14ac:dyDescent="0.3">
      <c r="F38" s="240">
        <f>(F37+G37)*Yhteenveto!$D$21</f>
        <v>0</v>
      </c>
      <c r="G38" s="241"/>
      <c r="H38" s="172">
        <f>Yhteenveto!$F$21*H37</f>
        <v>0</v>
      </c>
      <c r="I38" s="172">
        <f>Yhteenveto!$G$21*I37</f>
        <v>0</v>
      </c>
      <c r="J38" s="173">
        <f>SUM(F38:I38)</f>
        <v>0</v>
      </c>
    </row>
    <row r="39" spans="1:15" x14ac:dyDescent="0.3">
      <c r="G39" s="20"/>
      <c r="K39" s="23">
        <f>COUNTA(K6:K36)</f>
        <v>21</v>
      </c>
      <c r="L39" t="s">
        <v>100</v>
      </c>
    </row>
    <row r="40" spans="1:15" x14ac:dyDescent="0.3">
      <c r="B40" s="20"/>
      <c r="K40" s="23">
        <f>K39*7.5</f>
        <v>157.5</v>
      </c>
      <c r="L40" t="s">
        <v>99</v>
      </c>
    </row>
    <row r="41" spans="1:15" x14ac:dyDescent="0.3">
      <c r="E41" s="175" t="s">
        <v>122</v>
      </c>
      <c r="F41" s="212">
        <v>45658</v>
      </c>
      <c r="G41">
        <v>1000</v>
      </c>
      <c r="H41" t="s">
        <v>6</v>
      </c>
    </row>
    <row r="42" spans="1:15" x14ac:dyDescent="0.3">
      <c r="E42" s="175" t="s">
        <v>122</v>
      </c>
      <c r="F42" s="212">
        <f>+B36</f>
        <v>45688</v>
      </c>
      <c r="G42" s="141"/>
      <c r="H42" t="s">
        <v>6</v>
      </c>
    </row>
    <row r="43" spans="1:15" x14ac:dyDescent="0.3">
      <c r="E43" s="137" t="s">
        <v>110</v>
      </c>
      <c r="G43" s="136">
        <f>IF(G42&gt;0,G42-G41,0)</f>
        <v>0</v>
      </c>
      <c r="H43" t="s">
        <v>6</v>
      </c>
    </row>
    <row r="44" spans="1:15" x14ac:dyDescent="0.3">
      <c r="E44" s="137" t="s">
        <v>111</v>
      </c>
      <c r="G44" s="136">
        <f>F37+G37</f>
        <v>0</v>
      </c>
      <c r="H44" s="138" t="e">
        <f>G44/G43</f>
        <v>#DIV/0!</v>
      </c>
    </row>
    <row r="45" spans="1:15" x14ac:dyDescent="0.3">
      <c r="E45" s="137" t="s">
        <v>112</v>
      </c>
      <c r="G45" s="136">
        <f>G43-G44</f>
        <v>0</v>
      </c>
      <c r="H45" s="138" t="e">
        <f>G45/G43</f>
        <v>#DIV/0!</v>
      </c>
    </row>
  </sheetData>
  <customSheetViews>
    <customSheetView guid="{E9DA6026-2258-4365-8B59-CF78043EB8B1}" fitToPage="1" printArea="1">
      <selection activeCell="K40" sqref="K40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8:G38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45"/>
  <sheetViews>
    <sheetView topLeftCell="A5" workbookViewId="0">
      <selection activeCell="E34" sqref="E34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2" customWidth="1"/>
    <col min="5" max="5" width="38.90625" customWidth="1"/>
    <col min="6" max="7" width="8.6328125" customWidth="1"/>
    <col min="8" max="9" width="10.6328125" customWidth="1"/>
    <col min="11" max="11" width="6.08984375" style="23" bestFit="1" customWidth="1"/>
    <col min="12" max="12" width="7.36328125" style="23" bestFit="1" customWidth="1"/>
    <col min="13" max="15" width="9.08984375" customWidth="1"/>
  </cols>
  <sheetData>
    <row r="1" spans="1:13" ht="18" customHeight="1" x14ac:dyDescent="0.4">
      <c r="B1" s="2" t="str">
        <f>Tammi!$B1</f>
        <v>Firma Oy</v>
      </c>
      <c r="E1" s="4" t="str">
        <f>Tammi!$E1</f>
        <v>MATKARAPORTTI</v>
      </c>
    </row>
    <row r="2" spans="1:13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2025</v>
      </c>
    </row>
    <row r="3" spans="1:13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10</v>
      </c>
    </row>
    <row r="4" spans="1:13" ht="15.5" thickBot="1" x14ac:dyDescent="0.35">
      <c r="B4" s="2"/>
    </row>
    <row r="5" spans="1:13" ht="26.5" thickBot="1" x14ac:dyDescent="0.3">
      <c r="A5" s="48"/>
      <c r="B5" s="58" t="s">
        <v>2</v>
      </c>
      <c r="C5" s="112" t="s">
        <v>3</v>
      </c>
      <c r="D5" s="112" t="s">
        <v>4</v>
      </c>
      <c r="E5" s="59" t="s">
        <v>5</v>
      </c>
      <c r="F5" s="59" t="s">
        <v>6</v>
      </c>
      <c r="G5" s="59" t="s">
        <v>114</v>
      </c>
      <c r="H5" s="59" t="s">
        <v>7</v>
      </c>
      <c r="I5" s="215" t="s">
        <v>8</v>
      </c>
      <c r="J5" s="48"/>
      <c r="K5" s="117" t="s">
        <v>113</v>
      </c>
      <c r="L5" s="116" t="str">
        <f>C5</f>
        <v>alku klo</v>
      </c>
      <c r="M5" s="116" t="str">
        <f>D5</f>
        <v>loppu klo</v>
      </c>
    </row>
    <row r="6" spans="1:13" ht="24" customHeight="1" x14ac:dyDescent="0.25">
      <c r="A6" s="32" t="s">
        <v>40</v>
      </c>
      <c r="B6" s="209">
        <v>45931</v>
      </c>
      <c r="C6" s="93"/>
      <c r="D6" s="84"/>
      <c r="E6" s="6"/>
      <c r="F6" s="15"/>
      <c r="G6" s="29"/>
      <c r="H6" s="29" t="str">
        <f t="shared" ref="H6:H15" si="0">IF(K6&gt;0.417,1,"")</f>
        <v/>
      </c>
      <c r="I6" s="205" t="str">
        <f t="shared" ref="I6:I15" si="1">IF(K6&lt;0.417,IF(K6&gt;0.25,1,""),"")</f>
        <v/>
      </c>
      <c r="J6" s="218" t="s">
        <v>81</v>
      </c>
      <c r="K6" s="82">
        <f t="shared" ref="K6:K11" si="2">M6-L6</f>
        <v>0</v>
      </c>
      <c r="L6" s="82">
        <f t="shared" ref="L6:M8" si="3">C6</f>
        <v>0</v>
      </c>
      <c r="M6" s="82">
        <f t="shared" si="3"/>
        <v>0</v>
      </c>
    </row>
    <row r="7" spans="1:13" ht="24" customHeight="1" x14ac:dyDescent="0.25">
      <c r="A7" s="32" t="s">
        <v>34</v>
      </c>
      <c r="B7" s="209">
        <v>45932</v>
      </c>
      <c r="C7" s="93"/>
      <c r="D7" s="84"/>
      <c r="E7" s="21"/>
      <c r="F7" s="15"/>
      <c r="G7" s="15"/>
      <c r="H7" s="29" t="str">
        <f t="shared" si="0"/>
        <v/>
      </c>
      <c r="I7" s="205" t="str">
        <f t="shared" si="1"/>
        <v/>
      </c>
      <c r="K7" s="82">
        <f t="shared" si="2"/>
        <v>0</v>
      </c>
      <c r="L7" s="82">
        <f t="shared" si="3"/>
        <v>0</v>
      </c>
      <c r="M7" s="82">
        <f t="shared" si="3"/>
        <v>0</v>
      </c>
    </row>
    <row r="8" spans="1:13" ht="24" customHeight="1" thickBot="1" x14ac:dyDescent="0.3">
      <c r="A8" s="32" t="s">
        <v>35</v>
      </c>
      <c r="B8" s="209">
        <v>45933</v>
      </c>
      <c r="C8" s="96"/>
      <c r="D8" s="86"/>
      <c r="E8" s="7"/>
      <c r="F8" s="22"/>
      <c r="G8" s="22"/>
      <c r="H8" s="47" t="str">
        <f t="shared" si="0"/>
        <v/>
      </c>
      <c r="I8" s="204" t="str">
        <f t="shared" si="1"/>
        <v/>
      </c>
      <c r="K8" s="82">
        <f t="shared" si="2"/>
        <v>0</v>
      </c>
      <c r="L8" s="82">
        <f t="shared" si="3"/>
        <v>0</v>
      </c>
      <c r="M8" s="82">
        <f t="shared" si="3"/>
        <v>0</v>
      </c>
    </row>
    <row r="9" spans="1:13" ht="24" customHeight="1" x14ac:dyDescent="0.25">
      <c r="A9" s="145" t="s">
        <v>36</v>
      </c>
      <c r="B9" s="209">
        <v>45934</v>
      </c>
      <c r="C9" s="108"/>
      <c r="D9" s="109"/>
      <c r="E9" s="55"/>
      <c r="F9" s="56"/>
      <c r="G9" s="56"/>
      <c r="H9" s="46" t="str">
        <f t="shared" si="0"/>
        <v/>
      </c>
      <c r="I9" s="206" t="str">
        <f t="shared" si="1"/>
        <v/>
      </c>
      <c r="K9" s="82"/>
      <c r="L9" s="82"/>
      <c r="M9" s="82"/>
    </row>
    <row r="10" spans="1:13" ht="24" customHeight="1" thickBot="1" x14ac:dyDescent="0.3">
      <c r="A10" s="140" t="s">
        <v>37</v>
      </c>
      <c r="B10" s="209">
        <v>45935</v>
      </c>
      <c r="C10" s="110"/>
      <c r="D10" s="111"/>
      <c r="E10" s="38"/>
      <c r="F10" s="39"/>
      <c r="G10" s="39"/>
      <c r="H10" s="40" t="str">
        <f t="shared" si="0"/>
        <v/>
      </c>
      <c r="I10" s="41" t="str">
        <f t="shared" si="1"/>
        <v/>
      </c>
      <c r="K10" s="82"/>
      <c r="L10" s="82"/>
      <c r="M10" s="82"/>
    </row>
    <row r="11" spans="1:13" ht="24" customHeight="1" x14ac:dyDescent="0.25">
      <c r="A11" s="32" t="s">
        <v>38</v>
      </c>
      <c r="B11" s="209">
        <v>45936</v>
      </c>
      <c r="C11" s="91"/>
      <c r="D11" s="92"/>
      <c r="E11" s="14"/>
      <c r="F11" s="19"/>
      <c r="G11" s="44"/>
      <c r="H11" s="74" t="str">
        <f t="shared" si="0"/>
        <v/>
      </c>
      <c r="I11" s="213" t="str">
        <f t="shared" si="1"/>
        <v/>
      </c>
      <c r="J11" s="54" t="s">
        <v>82</v>
      </c>
      <c r="K11" s="82">
        <f t="shared" si="2"/>
        <v>0</v>
      </c>
      <c r="L11" s="82">
        <f t="shared" ref="L11:M15" si="4">C11</f>
        <v>0</v>
      </c>
      <c r="M11" s="82">
        <f t="shared" si="4"/>
        <v>0</v>
      </c>
    </row>
    <row r="12" spans="1:13" ht="24" customHeight="1" x14ac:dyDescent="0.25">
      <c r="A12" s="32" t="s">
        <v>39</v>
      </c>
      <c r="B12" s="209">
        <v>45937</v>
      </c>
      <c r="C12" s="93"/>
      <c r="D12" s="84"/>
      <c r="E12" s="6"/>
      <c r="F12" s="15"/>
      <c r="G12" s="15"/>
      <c r="H12" s="29" t="str">
        <f t="shared" si="0"/>
        <v/>
      </c>
      <c r="I12" s="205" t="str">
        <f t="shared" si="1"/>
        <v/>
      </c>
      <c r="K12" s="82">
        <f>M12-L12</f>
        <v>0</v>
      </c>
      <c r="L12" s="82">
        <f t="shared" si="4"/>
        <v>0</v>
      </c>
      <c r="M12" s="82">
        <f t="shared" si="4"/>
        <v>0</v>
      </c>
    </row>
    <row r="13" spans="1:13" ht="24" customHeight="1" x14ac:dyDescent="0.25">
      <c r="A13" s="32" t="s">
        <v>40</v>
      </c>
      <c r="B13" s="209">
        <v>45938</v>
      </c>
      <c r="C13" s="93"/>
      <c r="D13" s="84"/>
      <c r="E13" s="6"/>
      <c r="F13" s="15"/>
      <c r="G13" s="29"/>
      <c r="H13" s="29" t="str">
        <f t="shared" si="0"/>
        <v/>
      </c>
      <c r="I13" s="205" t="str">
        <f t="shared" si="1"/>
        <v/>
      </c>
      <c r="K13" s="82">
        <f>M13-L13</f>
        <v>0</v>
      </c>
      <c r="L13" s="82">
        <f t="shared" si="4"/>
        <v>0</v>
      </c>
      <c r="M13" s="82">
        <f t="shared" si="4"/>
        <v>0</v>
      </c>
    </row>
    <row r="14" spans="1:13" ht="24" customHeight="1" x14ac:dyDescent="0.25">
      <c r="A14" s="32" t="s">
        <v>34</v>
      </c>
      <c r="B14" s="209">
        <v>45939</v>
      </c>
      <c r="C14" s="83"/>
      <c r="D14" s="84"/>
      <c r="E14" s="6"/>
      <c r="F14" s="29"/>
      <c r="G14" s="29"/>
      <c r="H14" s="29" t="str">
        <f t="shared" si="0"/>
        <v/>
      </c>
      <c r="I14" s="205" t="str">
        <f t="shared" si="1"/>
        <v/>
      </c>
      <c r="K14" s="82">
        <f>M14-L14</f>
        <v>0</v>
      </c>
      <c r="L14" s="82">
        <f t="shared" si="4"/>
        <v>0</v>
      </c>
      <c r="M14" s="82">
        <f t="shared" si="4"/>
        <v>0</v>
      </c>
    </row>
    <row r="15" spans="1:13" ht="24" customHeight="1" thickBot="1" x14ac:dyDescent="0.3">
      <c r="A15" s="32" t="s">
        <v>35</v>
      </c>
      <c r="B15" s="209">
        <v>45940</v>
      </c>
      <c r="C15" s="98"/>
      <c r="D15" s="99"/>
      <c r="E15" s="60"/>
      <c r="F15" s="69"/>
      <c r="G15" s="69"/>
      <c r="H15" s="47" t="str">
        <f t="shared" si="0"/>
        <v/>
      </c>
      <c r="I15" s="204" t="str">
        <f t="shared" si="1"/>
        <v/>
      </c>
      <c r="K15" s="82">
        <f>M15-L15</f>
        <v>0</v>
      </c>
      <c r="L15" s="82">
        <f t="shared" si="4"/>
        <v>0</v>
      </c>
      <c r="M15" s="82">
        <f t="shared" si="4"/>
        <v>0</v>
      </c>
    </row>
    <row r="16" spans="1:13" ht="24" customHeight="1" x14ac:dyDescent="0.25">
      <c r="A16" s="145" t="s">
        <v>36</v>
      </c>
      <c r="B16" s="209">
        <v>45941</v>
      </c>
      <c r="C16" s="108"/>
      <c r="D16" s="109"/>
      <c r="E16" s="55"/>
      <c r="F16" s="56"/>
      <c r="G16" s="56"/>
      <c r="H16" s="46" t="str">
        <f>IF(K16&gt;0.417,1,"")</f>
        <v/>
      </c>
      <c r="I16" s="206" t="str">
        <f>IF(K16&lt;0.417,IF(K16&gt;0.25,1,""),"")</f>
        <v/>
      </c>
      <c r="K16" s="82"/>
      <c r="L16" s="82"/>
      <c r="M16" s="82"/>
    </row>
    <row r="17" spans="1:13" ht="24" customHeight="1" thickBot="1" x14ac:dyDescent="0.3">
      <c r="A17" s="140" t="s">
        <v>37</v>
      </c>
      <c r="B17" s="209">
        <v>45942</v>
      </c>
      <c r="C17" s="110"/>
      <c r="D17" s="111"/>
      <c r="E17" s="38"/>
      <c r="F17" s="39"/>
      <c r="G17" s="39"/>
      <c r="H17" s="40" t="str">
        <f t="shared" ref="H17:H22" si="5">IF(K17&gt;0.417,1,"")</f>
        <v/>
      </c>
      <c r="I17" s="41" t="str">
        <f t="shared" ref="I17:I22" si="6">IF(K17&lt;0.417,IF(K17&gt;0.25,1,""),"")</f>
        <v/>
      </c>
      <c r="K17" s="82"/>
      <c r="L17" s="82"/>
      <c r="M17" s="82"/>
    </row>
    <row r="18" spans="1:13" ht="24" customHeight="1" x14ac:dyDescent="0.25">
      <c r="A18" s="32" t="s">
        <v>38</v>
      </c>
      <c r="B18" s="209">
        <v>45943</v>
      </c>
      <c r="C18" s="97"/>
      <c r="D18" s="92"/>
      <c r="E18" s="14"/>
      <c r="F18" s="19"/>
      <c r="G18" s="44"/>
      <c r="H18" s="44" t="str">
        <f t="shared" si="5"/>
        <v/>
      </c>
      <c r="I18" s="203" t="str">
        <f t="shared" si="6"/>
        <v/>
      </c>
      <c r="J18" s="54" t="s">
        <v>83</v>
      </c>
      <c r="K18" s="82">
        <f t="shared" ref="K18" si="7">M18-L18</f>
        <v>0</v>
      </c>
      <c r="L18" s="82">
        <f t="shared" ref="L18:M20" si="8">C18</f>
        <v>0</v>
      </c>
      <c r="M18" s="82">
        <f t="shared" si="8"/>
        <v>0</v>
      </c>
    </row>
    <row r="19" spans="1:13" ht="24" customHeight="1" x14ac:dyDescent="0.25">
      <c r="A19" s="32" t="s">
        <v>39</v>
      </c>
      <c r="B19" s="209">
        <v>45944</v>
      </c>
      <c r="C19" s="83"/>
      <c r="D19" s="84"/>
      <c r="E19" s="6"/>
      <c r="F19" s="15"/>
      <c r="G19" s="15"/>
      <c r="H19" s="29" t="str">
        <f t="shared" si="5"/>
        <v/>
      </c>
      <c r="I19" s="205" t="str">
        <f t="shared" si="6"/>
        <v/>
      </c>
      <c r="K19" s="82">
        <f>M19-L19</f>
        <v>0</v>
      </c>
      <c r="L19" s="82">
        <f t="shared" si="8"/>
        <v>0</v>
      </c>
      <c r="M19" s="82">
        <f t="shared" si="8"/>
        <v>0</v>
      </c>
    </row>
    <row r="20" spans="1:13" ht="24" customHeight="1" x14ac:dyDescent="0.25">
      <c r="A20" s="32" t="s">
        <v>40</v>
      </c>
      <c r="B20" s="209">
        <v>45945</v>
      </c>
      <c r="C20" s="83"/>
      <c r="D20" s="84"/>
      <c r="E20" s="6"/>
      <c r="F20" s="15"/>
      <c r="G20" s="29"/>
      <c r="H20" s="29" t="str">
        <f t="shared" si="5"/>
        <v/>
      </c>
      <c r="I20" s="205" t="str">
        <f t="shared" si="6"/>
        <v/>
      </c>
      <c r="K20" s="82">
        <f>M20-L20</f>
        <v>0</v>
      </c>
      <c r="L20" s="82">
        <f t="shared" si="8"/>
        <v>0</v>
      </c>
      <c r="M20" s="82">
        <f t="shared" si="8"/>
        <v>0</v>
      </c>
    </row>
    <row r="21" spans="1:13" ht="24" customHeight="1" x14ac:dyDescent="0.25">
      <c r="A21" s="192" t="s">
        <v>34</v>
      </c>
      <c r="B21" s="209">
        <v>45946</v>
      </c>
      <c r="C21" s="83"/>
      <c r="D21" s="84"/>
      <c r="E21" s="6"/>
      <c r="F21" s="15"/>
      <c r="G21" s="29"/>
      <c r="H21" s="29" t="str">
        <f t="shared" si="5"/>
        <v/>
      </c>
      <c r="I21" s="205" t="str">
        <f t="shared" si="6"/>
        <v/>
      </c>
      <c r="K21" s="82">
        <f>M21-L21</f>
        <v>0</v>
      </c>
      <c r="L21" s="82">
        <f t="shared" ref="L21:L22" si="9">C21</f>
        <v>0</v>
      </c>
      <c r="M21" s="82">
        <f t="shared" ref="M21:M22" si="10">D21</f>
        <v>0</v>
      </c>
    </row>
    <row r="22" spans="1:13" ht="24" customHeight="1" thickBot="1" x14ac:dyDescent="0.3">
      <c r="A22" s="192" t="s">
        <v>35</v>
      </c>
      <c r="B22" s="209">
        <v>45947</v>
      </c>
      <c r="C22" s="85"/>
      <c r="D22" s="86"/>
      <c r="E22" s="7"/>
      <c r="F22" s="22"/>
      <c r="G22" s="47"/>
      <c r="H22" s="47" t="str">
        <f t="shared" si="5"/>
        <v/>
      </c>
      <c r="I22" s="204" t="str">
        <f t="shared" si="6"/>
        <v/>
      </c>
      <c r="K22" s="82">
        <f>M22-L22</f>
        <v>0</v>
      </c>
      <c r="L22" s="82">
        <f t="shared" si="9"/>
        <v>0</v>
      </c>
      <c r="M22" s="82">
        <f t="shared" si="10"/>
        <v>0</v>
      </c>
    </row>
    <row r="23" spans="1:13" ht="24" customHeight="1" x14ac:dyDescent="0.25">
      <c r="A23" s="145" t="s">
        <v>36</v>
      </c>
      <c r="B23" s="209">
        <v>45948</v>
      </c>
      <c r="C23" s="102"/>
      <c r="D23" s="103"/>
      <c r="E23" s="66"/>
      <c r="F23" s="67"/>
      <c r="G23" s="67"/>
      <c r="H23" s="46" t="str">
        <f>IF(K23&gt;0.417,1,"")</f>
        <v/>
      </c>
      <c r="I23" s="206" t="str">
        <f>IF(K23&lt;0.417,IF(K23&gt;0.25,1,""),"")</f>
        <v/>
      </c>
      <c r="K23" s="82"/>
      <c r="L23" s="82"/>
      <c r="M23" s="82"/>
    </row>
    <row r="24" spans="1:13" ht="24" customHeight="1" thickBot="1" x14ac:dyDescent="0.3">
      <c r="A24" s="140" t="s">
        <v>37</v>
      </c>
      <c r="B24" s="209">
        <v>45949</v>
      </c>
      <c r="C24" s="110"/>
      <c r="D24" s="111"/>
      <c r="E24" s="38"/>
      <c r="F24" s="39"/>
      <c r="G24" s="39"/>
      <c r="H24" s="40" t="str">
        <f t="shared" ref="H24" si="11">IF(K24&gt;0.417,1,"")</f>
        <v/>
      </c>
      <c r="I24" s="41" t="str">
        <f t="shared" ref="I24" si="12">IF(K24&lt;0.417,IF(K24&gt;0.25,1,""),"")</f>
        <v/>
      </c>
      <c r="K24" s="82"/>
      <c r="L24" s="82"/>
      <c r="M24" s="82"/>
    </row>
    <row r="25" spans="1:13" ht="24" customHeight="1" x14ac:dyDescent="0.25">
      <c r="A25" s="32" t="s">
        <v>38</v>
      </c>
      <c r="B25" s="209">
        <v>45950</v>
      </c>
      <c r="C25" s="122"/>
      <c r="D25" s="106"/>
      <c r="E25" s="149"/>
      <c r="F25" s="64"/>
      <c r="G25" s="174"/>
      <c r="H25" s="174" t="str">
        <f t="shared" ref="H25:H29" si="13">IF(K25&gt;0.417,1,"")</f>
        <v/>
      </c>
      <c r="I25" s="207" t="str">
        <f t="shared" ref="I25:I29" si="14">IF(K25&lt;0.417,IF(K25&gt;0.25,1,""),"")</f>
        <v/>
      </c>
      <c r="J25" s="54" t="s">
        <v>84</v>
      </c>
      <c r="K25" s="82">
        <f t="shared" ref="K25:K29" si="15">M25-L25</f>
        <v>0</v>
      </c>
      <c r="L25" s="82">
        <f t="shared" ref="L25:M27" si="16">C25</f>
        <v>0</v>
      </c>
      <c r="M25" s="82">
        <f t="shared" si="16"/>
        <v>0</v>
      </c>
    </row>
    <row r="26" spans="1:13" ht="24" customHeight="1" x14ac:dyDescent="0.25">
      <c r="A26" s="32" t="s">
        <v>39</v>
      </c>
      <c r="B26" s="209">
        <v>45951</v>
      </c>
      <c r="C26" s="83"/>
      <c r="D26" s="84"/>
      <c r="E26" s="21"/>
      <c r="F26" s="15"/>
      <c r="G26" s="29"/>
      <c r="H26" s="29" t="str">
        <f t="shared" si="13"/>
        <v/>
      </c>
      <c r="I26" s="205" t="str">
        <f t="shared" si="14"/>
        <v/>
      </c>
      <c r="J26" s="42"/>
      <c r="K26" s="82">
        <f t="shared" si="15"/>
        <v>0</v>
      </c>
      <c r="L26" s="82">
        <f t="shared" si="16"/>
        <v>0</v>
      </c>
      <c r="M26" s="82">
        <f t="shared" si="16"/>
        <v>0</v>
      </c>
    </row>
    <row r="27" spans="1:13" ht="24" customHeight="1" x14ac:dyDescent="0.25">
      <c r="A27" s="192" t="s">
        <v>40</v>
      </c>
      <c r="B27" s="209">
        <v>45952</v>
      </c>
      <c r="C27" s="83"/>
      <c r="D27" s="84"/>
      <c r="E27" s="21"/>
      <c r="F27" s="15"/>
      <c r="G27" s="29"/>
      <c r="H27" s="29" t="str">
        <f t="shared" ref="H27:H28" si="17">IF(K27&gt;0.417,1,"")</f>
        <v/>
      </c>
      <c r="I27" s="205" t="str">
        <f t="shared" ref="I27:I28" si="18">IF(K27&lt;0.417,IF(K27&gt;0.25,1,""),"")</f>
        <v/>
      </c>
      <c r="J27" s="42"/>
      <c r="K27" s="82">
        <f t="shared" ref="K27:K28" si="19">M27-L27</f>
        <v>0</v>
      </c>
      <c r="L27" s="82">
        <f t="shared" si="16"/>
        <v>0</v>
      </c>
      <c r="M27" s="82">
        <f t="shared" si="16"/>
        <v>0</v>
      </c>
    </row>
    <row r="28" spans="1:13" ht="24" customHeight="1" x14ac:dyDescent="0.25">
      <c r="A28" s="192" t="s">
        <v>34</v>
      </c>
      <c r="B28" s="209">
        <v>45953</v>
      </c>
      <c r="C28" s="83"/>
      <c r="D28" s="84"/>
      <c r="E28" s="21"/>
      <c r="F28" s="15"/>
      <c r="G28" s="29"/>
      <c r="H28" s="29" t="str">
        <f t="shared" si="17"/>
        <v/>
      </c>
      <c r="I28" s="205" t="str">
        <f t="shared" si="18"/>
        <v/>
      </c>
      <c r="J28" s="42"/>
      <c r="K28" s="82">
        <f t="shared" si="19"/>
        <v>0</v>
      </c>
      <c r="L28" s="82">
        <f t="shared" ref="L28" si="20">C28</f>
        <v>0</v>
      </c>
      <c r="M28" s="82">
        <f t="shared" ref="M28" si="21">D28</f>
        <v>0</v>
      </c>
    </row>
    <row r="29" spans="1:13" ht="24" customHeight="1" thickBot="1" x14ac:dyDescent="0.3">
      <c r="A29" s="192" t="s">
        <v>35</v>
      </c>
      <c r="B29" s="209">
        <v>45954</v>
      </c>
      <c r="C29" s="150"/>
      <c r="D29" s="95"/>
      <c r="E29" s="193"/>
      <c r="F29" s="18"/>
      <c r="G29" s="28"/>
      <c r="H29" s="28" t="str">
        <f t="shared" si="13"/>
        <v/>
      </c>
      <c r="I29" s="208" t="str">
        <f t="shared" si="14"/>
        <v/>
      </c>
      <c r="J29" s="42"/>
      <c r="K29" s="82">
        <f t="shared" si="15"/>
        <v>0</v>
      </c>
      <c r="L29" s="82">
        <f t="shared" ref="L29" si="22">C29</f>
        <v>0</v>
      </c>
      <c r="M29" s="82">
        <f t="shared" ref="M29" si="23">D29</f>
        <v>0</v>
      </c>
    </row>
    <row r="30" spans="1:13" ht="24" customHeight="1" x14ac:dyDescent="0.25">
      <c r="A30" s="145" t="s">
        <v>36</v>
      </c>
      <c r="B30" s="209">
        <v>45955</v>
      </c>
      <c r="C30" s="101"/>
      <c r="D30" s="88"/>
      <c r="E30" s="25"/>
      <c r="F30" s="26"/>
      <c r="G30" s="26"/>
      <c r="H30" s="37" t="str">
        <f>IF(K30&gt;0.417,1,"")</f>
        <v/>
      </c>
      <c r="I30" s="27" t="str">
        <f>IF(K30&lt;0.417,IF(K30&gt;0.25,1,""),"")</f>
        <v/>
      </c>
      <c r="K30" s="82"/>
      <c r="L30" s="82"/>
      <c r="M30" s="82"/>
    </row>
    <row r="31" spans="1:13" ht="24" customHeight="1" thickBot="1" x14ac:dyDescent="0.3">
      <c r="A31" s="140" t="s">
        <v>37</v>
      </c>
      <c r="B31" s="209">
        <v>45956</v>
      </c>
      <c r="C31" s="110"/>
      <c r="D31" s="111"/>
      <c r="E31" s="38"/>
      <c r="F31" s="39"/>
      <c r="G31" s="39"/>
      <c r="H31" s="40" t="str">
        <f t="shared" ref="H31" si="24">IF(K31&gt;0.417,1,"")</f>
        <v/>
      </c>
      <c r="I31" s="41" t="str">
        <f t="shared" ref="I31" si="25">IF(K31&lt;0.417,IF(K31&gt;0.25,1,""),"")</f>
        <v/>
      </c>
      <c r="K31" s="82"/>
      <c r="L31" s="82"/>
      <c r="M31" s="82"/>
    </row>
    <row r="32" spans="1:13" ht="24" customHeight="1" x14ac:dyDescent="0.25">
      <c r="A32" s="32" t="s">
        <v>38</v>
      </c>
      <c r="B32" s="209">
        <v>45957</v>
      </c>
      <c r="C32" s="122"/>
      <c r="D32" s="106"/>
      <c r="E32" s="149"/>
      <c r="F32" s="64"/>
      <c r="G32" s="174"/>
      <c r="H32" s="174" t="str">
        <f t="shared" ref="H32" si="26">IF(K32&gt;0.417,1,"")</f>
        <v/>
      </c>
      <c r="I32" s="207" t="str">
        <f t="shared" ref="I32" si="27">IF(K32&lt;0.417,IF(K32&gt;0.25,1,""),"")</f>
        <v/>
      </c>
      <c r="J32" s="54" t="s">
        <v>85</v>
      </c>
      <c r="K32" s="82">
        <f t="shared" ref="K32:K35" si="28">M32-L32</f>
        <v>0</v>
      </c>
      <c r="L32" s="82">
        <f t="shared" ref="L32:L35" si="29">C32</f>
        <v>0</v>
      </c>
      <c r="M32" s="82">
        <f t="shared" ref="M32:M35" si="30">D32</f>
        <v>0</v>
      </c>
    </row>
    <row r="33" spans="1:13" ht="24" customHeight="1" x14ac:dyDescent="0.25">
      <c r="A33" s="32" t="s">
        <v>39</v>
      </c>
      <c r="B33" s="209">
        <v>45958</v>
      </c>
      <c r="C33" s="150"/>
      <c r="D33" s="95"/>
      <c r="E33" s="193"/>
      <c r="F33" s="18"/>
      <c r="G33" s="28"/>
      <c r="H33" s="28" t="str">
        <f t="shared" ref="H33" si="31">IF(K33&gt;0.417,1,"")</f>
        <v/>
      </c>
      <c r="I33" s="208" t="str">
        <f t="shared" ref="I33" si="32">IF(K33&lt;0.417,IF(K33&gt;0.25,1,""),"")</f>
        <v/>
      </c>
      <c r="J33" s="71"/>
      <c r="K33" s="82">
        <f t="shared" ref="K33" si="33">M33-L33</f>
        <v>0</v>
      </c>
      <c r="L33" s="82">
        <f t="shared" ref="L33" si="34">C33</f>
        <v>0</v>
      </c>
      <c r="M33" s="82">
        <f t="shared" ref="M33" si="35">D33</f>
        <v>0</v>
      </c>
    </row>
    <row r="34" spans="1:13" ht="24" customHeight="1" x14ac:dyDescent="0.25">
      <c r="A34" s="32" t="s">
        <v>40</v>
      </c>
      <c r="B34" s="209">
        <v>45959</v>
      </c>
      <c r="C34" s="83"/>
      <c r="D34" s="84"/>
      <c r="E34" s="21"/>
      <c r="F34" s="15"/>
      <c r="G34" s="29"/>
      <c r="H34" s="29" t="str">
        <f t="shared" ref="H34:H36" si="36">IF(K34&gt;0.417,1,"")</f>
        <v/>
      </c>
      <c r="I34" s="205" t="str">
        <f t="shared" ref="I34:I36" si="37">IF(K34&lt;0.417,IF(K34&gt;0.25,1,""),"")</f>
        <v/>
      </c>
      <c r="J34" s="71"/>
      <c r="K34" s="82">
        <f t="shared" si="28"/>
        <v>0</v>
      </c>
      <c r="L34" s="82">
        <f t="shared" si="29"/>
        <v>0</v>
      </c>
      <c r="M34" s="82">
        <f t="shared" si="30"/>
        <v>0</v>
      </c>
    </row>
    <row r="35" spans="1:13" ht="24" customHeight="1" x14ac:dyDescent="0.25">
      <c r="A35" s="32" t="s">
        <v>34</v>
      </c>
      <c r="B35" s="209">
        <v>45960</v>
      </c>
      <c r="C35" s="83"/>
      <c r="D35" s="84"/>
      <c r="E35" s="21"/>
      <c r="F35" s="15"/>
      <c r="G35" s="29"/>
      <c r="H35" s="29" t="str">
        <f t="shared" ref="H35" si="38">IF(K35&gt;0.417,1,"")</f>
        <v/>
      </c>
      <c r="I35" s="205" t="str">
        <f t="shared" ref="I35" si="39">IF(K35&lt;0.417,IF(K35&gt;0.25,1,""),"")</f>
        <v/>
      </c>
      <c r="J35" s="71"/>
      <c r="K35" s="82">
        <f t="shared" si="28"/>
        <v>0</v>
      </c>
      <c r="L35" s="82">
        <f t="shared" si="29"/>
        <v>0</v>
      </c>
      <c r="M35" s="82">
        <f t="shared" si="30"/>
        <v>0</v>
      </c>
    </row>
    <row r="36" spans="1:13" ht="24" customHeight="1" thickBot="1" x14ac:dyDescent="0.3">
      <c r="A36" s="32" t="s">
        <v>35</v>
      </c>
      <c r="B36" s="209">
        <v>45961</v>
      </c>
      <c r="C36" s="83"/>
      <c r="D36" s="84"/>
      <c r="E36" s="21"/>
      <c r="F36" s="15"/>
      <c r="G36" s="29"/>
      <c r="H36" s="29" t="str">
        <f t="shared" si="36"/>
        <v/>
      </c>
      <c r="I36" s="205" t="str">
        <f t="shared" si="37"/>
        <v/>
      </c>
      <c r="J36" s="71"/>
      <c r="K36" s="82">
        <f t="shared" ref="K36" si="40">M36-L36</f>
        <v>0</v>
      </c>
      <c r="L36" s="82">
        <f t="shared" ref="L36" si="41">C36</f>
        <v>0</v>
      </c>
      <c r="M36" s="82">
        <f t="shared" ref="M36" si="42">D36</f>
        <v>0</v>
      </c>
    </row>
    <row r="37" spans="1:13" ht="18" customHeight="1" thickTop="1" x14ac:dyDescent="0.3">
      <c r="F37" s="75">
        <f>SUM(F6:F36)</f>
        <v>0</v>
      </c>
      <c r="G37" s="75">
        <f>SUM(G6:G36)</f>
        <v>0</v>
      </c>
      <c r="H37" s="75">
        <f>SUM(H6:H36)</f>
        <v>0</v>
      </c>
      <c r="I37" s="75">
        <f>SUM(I6:I36)</f>
        <v>0</v>
      </c>
      <c r="K37" s="156">
        <f>SUM(K6:K36)</f>
        <v>0</v>
      </c>
      <c r="L37" s="118"/>
    </row>
    <row r="38" spans="1:13" x14ac:dyDescent="0.3">
      <c r="F38" s="240">
        <f>(F37+G37)*Yhteenveto!$D$21</f>
        <v>0</v>
      </c>
      <c r="G38" s="241"/>
      <c r="H38" s="172">
        <f>Yhteenveto!$F$21*H37</f>
        <v>0</v>
      </c>
      <c r="I38" s="172">
        <f>Yhteenveto!$G$21*I37</f>
        <v>0</v>
      </c>
      <c r="J38" s="173">
        <f>SUM(F38:I38)</f>
        <v>0</v>
      </c>
    </row>
    <row r="39" spans="1:13" x14ac:dyDescent="0.3">
      <c r="G39" s="20"/>
      <c r="K39" s="23">
        <f>COUNTA(K6:K36)</f>
        <v>23</v>
      </c>
      <c r="L39" t="s">
        <v>100</v>
      </c>
    </row>
    <row r="40" spans="1:13" x14ac:dyDescent="0.3">
      <c r="G40" s="9"/>
      <c r="K40" s="23">
        <f>K39*7.5</f>
        <v>172.5</v>
      </c>
      <c r="L40" t="s">
        <v>99</v>
      </c>
    </row>
    <row r="41" spans="1:13" x14ac:dyDescent="0.3">
      <c r="E41" s="175" t="s">
        <v>122</v>
      </c>
      <c r="F41" s="212">
        <f>Syys!$F$42</f>
        <v>45930</v>
      </c>
      <c r="G41">
        <f>Syys!G42</f>
        <v>0</v>
      </c>
      <c r="H41" t="s">
        <v>6</v>
      </c>
      <c r="L41"/>
    </row>
    <row r="42" spans="1:13" x14ac:dyDescent="0.3">
      <c r="E42" s="175" t="s">
        <v>122</v>
      </c>
      <c r="F42" s="212">
        <f>B36</f>
        <v>45961</v>
      </c>
      <c r="G42" s="141"/>
      <c r="H42" t="s">
        <v>6</v>
      </c>
    </row>
    <row r="43" spans="1:13" x14ac:dyDescent="0.3">
      <c r="E43" s="137" t="s">
        <v>110</v>
      </c>
      <c r="G43" s="136">
        <f>IF(G42&gt;0,G42-G41,0)</f>
        <v>0</v>
      </c>
      <c r="H43" t="s">
        <v>6</v>
      </c>
    </row>
    <row r="44" spans="1:13" x14ac:dyDescent="0.3">
      <c r="E44" s="137" t="s">
        <v>111</v>
      </c>
      <c r="G44" s="136">
        <f>F37+G37</f>
        <v>0</v>
      </c>
      <c r="H44" s="138" t="e">
        <f>G44/G43</f>
        <v>#DIV/0!</v>
      </c>
    </row>
    <row r="45" spans="1:13" x14ac:dyDescent="0.3">
      <c r="E45" s="137" t="s">
        <v>112</v>
      </c>
      <c r="G45" s="136">
        <f>G43-G44</f>
        <v>0</v>
      </c>
      <c r="H45" s="138" t="e">
        <f>G45/G43</f>
        <v>#DIV/0!</v>
      </c>
    </row>
  </sheetData>
  <customSheetViews>
    <customSheetView guid="{E9DA6026-2258-4365-8B59-CF78043EB8B1}" fitToPage="1">
      <selection activeCell="F42" sqref="F42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8:G38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45"/>
  <sheetViews>
    <sheetView workbookViewId="0">
      <selection activeCell="E30" sqref="E30"/>
    </sheetView>
  </sheetViews>
  <sheetFormatPr defaultRowHeight="13" x14ac:dyDescent="0.3"/>
  <cols>
    <col min="1" max="1" width="3.08984375" customWidth="1"/>
    <col min="2" max="2" width="10.6328125" customWidth="1"/>
    <col min="3" max="4" width="6.6328125" style="82" customWidth="1"/>
    <col min="5" max="5" width="38.90625" customWidth="1"/>
    <col min="6" max="7" width="8.6328125" customWidth="1"/>
    <col min="8" max="9" width="10.6328125" customWidth="1"/>
    <col min="11" max="11" width="6.08984375" style="23" bestFit="1" customWidth="1"/>
    <col min="12" max="12" width="7.36328125" style="23" bestFit="1" customWidth="1"/>
    <col min="13" max="15" width="9.08984375" customWidth="1"/>
    <col min="17" max="17" width="14.08984375" customWidth="1"/>
  </cols>
  <sheetData>
    <row r="1" spans="1:13" ht="18" customHeight="1" x14ac:dyDescent="0.4">
      <c r="B1" s="2" t="str">
        <f>Tammi!$B1</f>
        <v>Firma Oy</v>
      </c>
      <c r="E1" s="4" t="str">
        <f>Tammi!$E1</f>
        <v>MATKARAPORTTI</v>
      </c>
    </row>
    <row r="2" spans="1:13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2025</v>
      </c>
    </row>
    <row r="3" spans="1:13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11</v>
      </c>
    </row>
    <row r="4" spans="1:13" ht="15.5" thickBot="1" x14ac:dyDescent="0.35">
      <c r="B4" s="2"/>
    </row>
    <row r="5" spans="1:13" ht="26.5" thickBot="1" x14ac:dyDescent="0.3">
      <c r="A5" s="48"/>
      <c r="B5" s="58" t="s">
        <v>2</v>
      </c>
      <c r="C5" s="112" t="s">
        <v>3</v>
      </c>
      <c r="D5" s="112" t="s">
        <v>4</v>
      </c>
      <c r="E5" s="59" t="s">
        <v>5</v>
      </c>
      <c r="F5" s="59" t="s">
        <v>6</v>
      </c>
      <c r="G5" s="59" t="s">
        <v>114</v>
      </c>
      <c r="H5" s="59" t="s">
        <v>7</v>
      </c>
      <c r="I5" s="215" t="s">
        <v>8</v>
      </c>
      <c r="K5" s="117" t="s">
        <v>113</v>
      </c>
      <c r="L5" s="116" t="str">
        <f t="shared" ref="L5:M5" si="0">C5</f>
        <v>alku klo</v>
      </c>
      <c r="M5" s="116" t="str">
        <f t="shared" si="0"/>
        <v>loppu klo</v>
      </c>
    </row>
    <row r="6" spans="1:13" ht="24" customHeight="1" x14ac:dyDescent="0.25">
      <c r="A6" s="145" t="s">
        <v>36</v>
      </c>
      <c r="B6" s="209">
        <v>45962</v>
      </c>
      <c r="C6" s="87"/>
      <c r="D6" s="88"/>
      <c r="E6" s="25"/>
      <c r="F6" s="26"/>
      <c r="G6" s="26"/>
      <c r="H6" s="46" t="str">
        <f t="shared" ref="H6:H14" si="1">IF(K6&gt;0.417,1,"")</f>
        <v/>
      </c>
      <c r="I6" s="206" t="str">
        <f t="shared" ref="I6:I14" si="2">IF(K6&lt;0.417,IF(K6&gt;0.25,1,""),"")</f>
        <v/>
      </c>
      <c r="K6" s="82"/>
      <c r="L6" s="82"/>
      <c r="M6" s="82"/>
    </row>
    <row r="7" spans="1:13" ht="24" customHeight="1" thickBot="1" x14ac:dyDescent="0.3">
      <c r="A7" s="140" t="s">
        <v>37</v>
      </c>
      <c r="B7" s="209">
        <v>45963</v>
      </c>
      <c r="C7" s="89"/>
      <c r="D7" s="90"/>
      <c r="E7" s="51"/>
      <c r="F7" s="52"/>
      <c r="G7" s="52"/>
      <c r="H7" s="40" t="str">
        <f t="shared" si="1"/>
        <v/>
      </c>
      <c r="I7" s="41" t="str">
        <f t="shared" si="2"/>
        <v/>
      </c>
      <c r="K7" s="82"/>
      <c r="L7" s="82"/>
      <c r="M7" s="82"/>
    </row>
    <row r="8" spans="1:13" ht="24" customHeight="1" x14ac:dyDescent="0.25">
      <c r="A8" s="53" t="s">
        <v>38</v>
      </c>
      <c r="B8" s="209">
        <v>45964</v>
      </c>
      <c r="C8" s="97"/>
      <c r="D8" s="92"/>
      <c r="E8" s="43"/>
      <c r="F8" s="19"/>
      <c r="G8" s="19"/>
      <c r="H8" s="74" t="str">
        <f t="shared" si="1"/>
        <v/>
      </c>
      <c r="I8" s="213" t="str">
        <f t="shared" si="2"/>
        <v/>
      </c>
      <c r="J8" s="54" t="s">
        <v>86</v>
      </c>
      <c r="K8" s="82">
        <f t="shared" ref="K8:K10" si="3">M8-L8</f>
        <v>0</v>
      </c>
      <c r="L8" s="82">
        <f t="shared" ref="L8:M12" si="4">C8</f>
        <v>0</v>
      </c>
      <c r="M8" s="82">
        <f t="shared" si="4"/>
        <v>0</v>
      </c>
    </row>
    <row r="9" spans="1:13" ht="24" customHeight="1" x14ac:dyDescent="0.25">
      <c r="A9" s="32" t="s">
        <v>39</v>
      </c>
      <c r="B9" s="209">
        <v>45965</v>
      </c>
      <c r="C9" s="83"/>
      <c r="D9" s="84"/>
      <c r="E9" s="6"/>
      <c r="F9" s="15"/>
      <c r="G9" s="15"/>
      <c r="H9" s="29" t="str">
        <f t="shared" si="1"/>
        <v/>
      </c>
      <c r="I9" s="205" t="str">
        <f t="shared" si="2"/>
        <v/>
      </c>
      <c r="K9" s="82">
        <f t="shared" si="3"/>
        <v>0</v>
      </c>
      <c r="L9" s="82">
        <f t="shared" si="4"/>
        <v>0</v>
      </c>
      <c r="M9" s="82">
        <f t="shared" si="4"/>
        <v>0</v>
      </c>
    </row>
    <row r="10" spans="1:13" ht="24" customHeight="1" x14ac:dyDescent="0.25">
      <c r="A10" s="32" t="s">
        <v>40</v>
      </c>
      <c r="B10" s="209">
        <v>45966</v>
      </c>
      <c r="C10" s="83"/>
      <c r="D10" s="84"/>
      <c r="E10" s="6"/>
      <c r="F10" s="15"/>
      <c r="G10" s="15"/>
      <c r="H10" s="29" t="str">
        <f t="shared" si="1"/>
        <v/>
      </c>
      <c r="I10" s="205" t="str">
        <f t="shared" si="2"/>
        <v/>
      </c>
      <c r="K10" s="82">
        <f t="shared" si="3"/>
        <v>0</v>
      </c>
      <c r="L10" s="82">
        <f t="shared" si="4"/>
        <v>0</v>
      </c>
      <c r="M10" s="82">
        <f t="shared" si="4"/>
        <v>0</v>
      </c>
    </row>
    <row r="11" spans="1:13" ht="24" customHeight="1" x14ac:dyDescent="0.25">
      <c r="A11" s="32" t="s">
        <v>34</v>
      </c>
      <c r="B11" s="209">
        <v>45967</v>
      </c>
      <c r="C11" s="83"/>
      <c r="D11" s="84"/>
      <c r="E11" s="6"/>
      <c r="F11" s="15"/>
      <c r="G11" s="15"/>
      <c r="H11" s="29" t="str">
        <f t="shared" si="1"/>
        <v/>
      </c>
      <c r="I11" s="205" t="str">
        <f t="shared" si="2"/>
        <v/>
      </c>
      <c r="K11" s="82">
        <f>M11-L11</f>
        <v>0</v>
      </c>
      <c r="L11" s="82">
        <f t="shared" si="4"/>
        <v>0</v>
      </c>
      <c r="M11" s="82">
        <f t="shared" si="4"/>
        <v>0</v>
      </c>
    </row>
    <row r="12" spans="1:13" ht="24" customHeight="1" thickBot="1" x14ac:dyDescent="0.3">
      <c r="A12" s="32" t="s">
        <v>35</v>
      </c>
      <c r="B12" s="209">
        <v>45968</v>
      </c>
      <c r="C12" s="98"/>
      <c r="D12" s="99"/>
      <c r="E12" s="60"/>
      <c r="F12" s="68"/>
      <c r="G12" s="68"/>
      <c r="H12" s="47" t="str">
        <f t="shared" si="1"/>
        <v/>
      </c>
      <c r="I12" s="204" t="str">
        <f t="shared" si="2"/>
        <v/>
      </c>
      <c r="K12" s="82">
        <f>M12-L12</f>
        <v>0</v>
      </c>
      <c r="L12" s="82">
        <f t="shared" si="4"/>
        <v>0</v>
      </c>
      <c r="M12" s="82">
        <f t="shared" si="4"/>
        <v>0</v>
      </c>
    </row>
    <row r="13" spans="1:13" ht="24" customHeight="1" x14ac:dyDescent="0.25">
      <c r="A13" s="145" t="s">
        <v>36</v>
      </c>
      <c r="B13" s="209">
        <v>45969</v>
      </c>
      <c r="C13" s="101"/>
      <c r="D13" s="88"/>
      <c r="E13" s="25"/>
      <c r="F13" s="26"/>
      <c r="G13" s="26"/>
      <c r="H13" s="46" t="str">
        <f t="shared" si="1"/>
        <v/>
      </c>
      <c r="I13" s="206" t="str">
        <f t="shared" si="2"/>
        <v/>
      </c>
      <c r="K13" s="82"/>
      <c r="L13" s="82"/>
      <c r="M13" s="82"/>
    </row>
    <row r="14" spans="1:13" ht="24" customHeight="1" thickBot="1" x14ac:dyDescent="0.3">
      <c r="A14" s="140" t="s">
        <v>37</v>
      </c>
      <c r="B14" s="209">
        <v>45970</v>
      </c>
      <c r="C14" s="110"/>
      <c r="D14" s="111"/>
      <c r="E14" s="38"/>
      <c r="F14" s="39"/>
      <c r="G14" s="39"/>
      <c r="H14" s="40" t="str">
        <f t="shared" si="1"/>
        <v/>
      </c>
      <c r="I14" s="41" t="str">
        <f t="shared" si="2"/>
        <v/>
      </c>
      <c r="K14" s="82"/>
      <c r="L14" s="82"/>
      <c r="M14" s="82"/>
    </row>
    <row r="15" spans="1:13" ht="24" customHeight="1" x14ac:dyDescent="0.25">
      <c r="A15" s="32" t="s">
        <v>38</v>
      </c>
      <c r="B15" s="209">
        <v>45971</v>
      </c>
      <c r="C15" s="127"/>
      <c r="D15" s="128"/>
      <c r="E15" s="129"/>
      <c r="F15" s="130"/>
      <c r="G15" s="130"/>
      <c r="H15" s="167" t="str">
        <f>IF(K15&gt;0.417,1,"")</f>
        <v/>
      </c>
      <c r="I15" s="216" t="str">
        <f>IF(K15&lt;0.417,IF(K15&gt;0.25,1,""),"")</f>
        <v/>
      </c>
      <c r="J15" s="54" t="s">
        <v>87</v>
      </c>
      <c r="K15" s="82">
        <f>M15-L15</f>
        <v>0</v>
      </c>
      <c r="L15" s="82">
        <f t="shared" ref="L15:M19" si="5">C15</f>
        <v>0</v>
      </c>
      <c r="M15" s="82">
        <f t="shared" si="5"/>
        <v>0</v>
      </c>
    </row>
    <row r="16" spans="1:13" ht="24" customHeight="1" x14ac:dyDescent="0.25">
      <c r="A16" s="32" t="s">
        <v>39</v>
      </c>
      <c r="B16" s="209">
        <v>45972</v>
      </c>
      <c r="C16" s="83"/>
      <c r="D16" s="84"/>
      <c r="E16" s="6"/>
      <c r="F16" s="15"/>
      <c r="G16" s="15"/>
      <c r="H16" s="29" t="str">
        <f t="shared" ref="H16:H18" si="6">IF(K16&gt;0.417,1,"")</f>
        <v/>
      </c>
      <c r="I16" s="205" t="str">
        <f t="shared" ref="I16:I18" si="7">IF(K16&lt;0.417,IF(K16&gt;0.25,1,""),"")</f>
        <v/>
      </c>
      <c r="K16" s="82">
        <f t="shared" ref="K16:K17" si="8">M16-L16</f>
        <v>0</v>
      </c>
      <c r="L16" s="82">
        <f t="shared" si="5"/>
        <v>0</v>
      </c>
      <c r="M16" s="82">
        <f t="shared" si="5"/>
        <v>0</v>
      </c>
    </row>
    <row r="17" spans="1:13" ht="24" customHeight="1" x14ac:dyDescent="0.25">
      <c r="A17" s="32" t="s">
        <v>40</v>
      </c>
      <c r="B17" s="209">
        <v>45973</v>
      </c>
      <c r="C17" s="83"/>
      <c r="D17" s="84"/>
      <c r="E17" s="6"/>
      <c r="F17" s="15"/>
      <c r="G17" s="15"/>
      <c r="H17" s="29" t="str">
        <f t="shared" si="6"/>
        <v/>
      </c>
      <c r="I17" s="205" t="str">
        <f t="shared" si="7"/>
        <v/>
      </c>
      <c r="K17" s="82">
        <f t="shared" si="8"/>
        <v>0</v>
      </c>
      <c r="L17" s="82">
        <f t="shared" si="5"/>
        <v>0</v>
      </c>
      <c r="M17" s="82">
        <f t="shared" si="5"/>
        <v>0</v>
      </c>
    </row>
    <row r="18" spans="1:13" ht="24" customHeight="1" x14ac:dyDescent="0.25">
      <c r="A18" s="32" t="s">
        <v>34</v>
      </c>
      <c r="B18" s="209">
        <v>45974</v>
      </c>
      <c r="C18" s="83"/>
      <c r="D18" s="84"/>
      <c r="E18" s="6"/>
      <c r="F18" s="15"/>
      <c r="G18" s="15"/>
      <c r="H18" s="29" t="str">
        <f t="shared" si="6"/>
        <v/>
      </c>
      <c r="I18" s="205" t="str">
        <f t="shared" si="7"/>
        <v/>
      </c>
      <c r="K18" s="82">
        <f>M18-L18</f>
        <v>0</v>
      </c>
      <c r="L18" s="82">
        <f t="shared" si="5"/>
        <v>0</v>
      </c>
      <c r="M18" s="82">
        <f t="shared" si="5"/>
        <v>0</v>
      </c>
    </row>
    <row r="19" spans="1:13" ht="24" customHeight="1" thickBot="1" x14ac:dyDescent="0.3">
      <c r="A19" s="32" t="s">
        <v>35</v>
      </c>
      <c r="B19" s="209">
        <v>45975</v>
      </c>
      <c r="C19" s="98"/>
      <c r="D19" s="99"/>
      <c r="E19" s="60"/>
      <c r="F19" s="68"/>
      <c r="G19" s="68"/>
      <c r="H19" s="47" t="str">
        <f t="shared" ref="H19:H20" si="9">IF(K19&gt;0.417,1,"")</f>
        <v/>
      </c>
      <c r="I19" s="204" t="str">
        <f t="shared" ref="I19:I20" si="10">IF(K19&lt;0.417,IF(K19&gt;0.25,1,""),"")</f>
        <v/>
      </c>
      <c r="K19" s="82">
        <f>M19-L19</f>
        <v>0</v>
      </c>
      <c r="L19" s="82">
        <f t="shared" si="5"/>
        <v>0</v>
      </c>
      <c r="M19" s="82">
        <f t="shared" si="5"/>
        <v>0</v>
      </c>
    </row>
    <row r="20" spans="1:13" ht="24" customHeight="1" x14ac:dyDescent="0.25">
      <c r="A20" s="145" t="s">
        <v>36</v>
      </c>
      <c r="B20" s="209">
        <v>45976</v>
      </c>
      <c r="C20" s="101"/>
      <c r="D20" s="88"/>
      <c r="E20" s="25"/>
      <c r="F20" s="26"/>
      <c r="G20" s="26"/>
      <c r="H20" s="46" t="str">
        <f t="shared" si="9"/>
        <v/>
      </c>
      <c r="I20" s="206" t="str">
        <f t="shared" si="10"/>
        <v/>
      </c>
      <c r="K20" s="82"/>
      <c r="L20" s="82"/>
      <c r="M20" s="82"/>
    </row>
    <row r="21" spans="1:13" ht="24" customHeight="1" thickBot="1" x14ac:dyDescent="0.3">
      <c r="A21" s="140" t="s">
        <v>37</v>
      </c>
      <c r="B21" s="209">
        <v>45977</v>
      </c>
      <c r="C21" s="110"/>
      <c r="D21" s="111"/>
      <c r="E21" s="38"/>
      <c r="F21" s="39"/>
      <c r="G21" s="39"/>
      <c r="H21" s="40" t="str">
        <f t="shared" ref="H21" si="11">IF(K21&gt;0.417,1,"")</f>
        <v/>
      </c>
      <c r="I21" s="41" t="str">
        <f t="shared" ref="I21" si="12">IF(K21&lt;0.417,IF(K21&gt;0.25,1,""),"")</f>
        <v/>
      </c>
      <c r="K21" s="82"/>
      <c r="L21" s="82"/>
      <c r="M21" s="82"/>
    </row>
    <row r="22" spans="1:13" ht="24" customHeight="1" x14ac:dyDescent="0.25">
      <c r="A22" s="32" t="s">
        <v>38</v>
      </c>
      <c r="B22" s="209">
        <v>45978</v>
      </c>
      <c r="C22" s="189"/>
      <c r="D22" s="190"/>
      <c r="E22" s="191"/>
      <c r="F22" s="184"/>
      <c r="G22" s="184"/>
      <c r="H22" s="174" t="str">
        <f>IF(K22&gt;0.417,1,"")</f>
        <v/>
      </c>
      <c r="I22" s="207" t="str">
        <f>IF(K22&lt;0.417,IF(K22&gt;0.25,1,""),"")</f>
        <v/>
      </c>
      <c r="J22" s="54" t="s">
        <v>88</v>
      </c>
      <c r="K22" s="82">
        <f>M22-L22</f>
        <v>0</v>
      </c>
      <c r="L22" s="82">
        <f t="shared" ref="L22:M24" si="13">C22</f>
        <v>0</v>
      </c>
      <c r="M22" s="82">
        <f t="shared" si="13"/>
        <v>0</v>
      </c>
    </row>
    <row r="23" spans="1:13" ht="24" customHeight="1" x14ac:dyDescent="0.25">
      <c r="A23" s="192" t="s">
        <v>39</v>
      </c>
      <c r="B23" s="209">
        <v>45979</v>
      </c>
      <c r="C23" s="169"/>
      <c r="D23" s="170"/>
      <c r="E23" s="171"/>
      <c r="F23" s="223"/>
      <c r="G23" s="223"/>
      <c r="H23" s="29" t="str">
        <f>IF(K23&gt;0.417,1,"")</f>
        <v/>
      </c>
      <c r="I23" s="205" t="str">
        <f>IF(K23&lt;0.417,IF(K23&gt;0.25,1,""),"")</f>
        <v/>
      </c>
      <c r="K23" s="82">
        <f>M23-L23</f>
        <v>0</v>
      </c>
      <c r="L23" s="82">
        <f t="shared" si="13"/>
        <v>0</v>
      </c>
      <c r="M23" s="82">
        <f t="shared" si="13"/>
        <v>0</v>
      </c>
    </row>
    <row r="24" spans="1:13" ht="24" customHeight="1" x14ac:dyDescent="0.25">
      <c r="A24" s="192" t="s">
        <v>40</v>
      </c>
      <c r="B24" s="209">
        <v>45980</v>
      </c>
      <c r="C24" s="169"/>
      <c r="D24" s="170"/>
      <c r="E24" s="171"/>
      <c r="F24" s="223"/>
      <c r="G24" s="223"/>
      <c r="H24" s="29" t="str">
        <f>IF(K24&gt;0.417,1,"")</f>
        <v/>
      </c>
      <c r="I24" s="205" t="str">
        <f>IF(K24&lt;0.417,IF(K24&gt;0.25,1,""),"")</f>
        <v/>
      </c>
      <c r="K24" s="82">
        <f>M24-L24</f>
        <v>0</v>
      </c>
      <c r="L24" s="82">
        <f t="shared" si="13"/>
        <v>0</v>
      </c>
      <c r="M24" s="82">
        <f t="shared" si="13"/>
        <v>0</v>
      </c>
    </row>
    <row r="25" spans="1:13" ht="24" customHeight="1" x14ac:dyDescent="0.25">
      <c r="A25" s="192" t="s">
        <v>34</v>
      </c>
      <c r="B25" s="209">
        <v>45981</v>
      </c>
      <c r="C25" s="169"/>
      <c r="D25" s="170"/>
      <c r="E25" s="171"/>
      <c r="F25" s="223"/>
      <c r="G25" s="223"/>
      <c r="H25" s="29" t="str">
        <f>IF(K25&gt;0.417,1,"")</f>
        <v/>
      </c>
      <c r="I25" s="205" t="str">
        <f>IF(K25&lt;0.417,IF(K25&gt;0.25,1,""),"")</f>
        <v/>
      </c>
      <c r="K25" s="82">
        <f>M25-L25</f>
        <v>0</v>
      </c>
      <c r="L25" s="82">
        <f t="shared" ref="L25:L26" si="14">C25</f>
        <v>0</v>
      </c>
      <c r="M25" s="82">
        <f t="shared" ref="M25:M26" si="15">D25</f>
        <v>0</v>
      </c>
    </row>
    <row r="26" spans="1:13" ht="24" customHeight="1" thickBot="1" x14ac:dyDescent="0.3">
      <c r="A26" s="192" t="s">
        <v>35</v>
      </c>
      <c r="B26" s="209">
        <v>45982</v>
      </c>
      <c r="C26" s="219"/>
      <c r="D26" s="220"/>
      <c r="E26" s="221"/>
      <c r="F26" s="222"/>
      <c r="G26" s="222"/>
      <c r="H26" s="69" t="str">
        <f>IF(K26&gt;0.417,1,"")</f>
        <v/>
      </c>
      <c r="I26" s="224" t="str">
        <f>IF(K26&lt;0.417,IF(K26&gt;0.25,1,""),"")</f>
        <v/>
      </c>
      <c r="K26" s="82">
        <f>M26-L26</f>
        <v>0</v>
      </c>
      <c r="L26" s="82">
        <f t="shared" si="14"/>
        <v>0</v>
      </c>
      <c r="M26" s="82">
        <f t="shared" si="15"/>
        <v>0</v>
      </c>
    </row>
    <row r="27" spans="1:13" ht="24" customHeight="1" x14ac:dyDescent="0.25">
      <c r="A27" s="145" t="s">
        <v>36</v>
      </c>
      <c r="B27" s="209">
        <v>45983</v>
      </c>
      <c r="C27" s="101"/>
      <c r="D27" s="88"/>
      <c r="E27" s="25"/>
      <c r="F27" s="26"/>
      <c r="G27" s="26"/>
      <c r="H27" s="46" t="str">
        <f t="shared" ref="H27:H28" si="16">IF(K27&gt;0.417,1,"")</f>
        <v/>
      </c>
      <c r="I27" s="206" t="str">
        <f t="shared" ref="I27:I28" si="17">IF(K27&lt;0.417,IF(K27&gt;0.25,1,""),"")</f>
        <v/>
      </c>
      <c r="K27" s="82"/>
      <c r="L27" s="82"/>
      <c r="M27" s="82"/>
    </row>
    <row r="28" spans="1:13" ht="24" customHeight="1" thickBot="1" x14ac:dyDescent="0.3">
      <c r="A28" s="140" t="s">
        <v>37</v>
      </c>
      <c r="B28" s="209">
        <v>45984</v>
      </c>
      <c r="C28" s="235"/>
      <c r="D28" s="100"/>
      <c r="E28" s="49"/>
      <c r="F28" s="45"/>
      <c r="G28" s="45"/>
      <c r="H28" s="46" t="str">
        <f t="shared" si="16"/>
        <v/>
      </c>
      <c r="I28" s="206" t="str">
        <f t="shared" si="17"/>
        <v/>
      </c>
      <c r="K28" s="82"/>
      <c r="L28" s="82"/>
      <c r="M28" s="82"/>
    </row>
    <row r="29" spans="1:13" ht="24" customHeight="1" x14ac:dyDescent="0.25">
      <c r="A29" s="145" t="s">
        <v>38</v>
      </c>
      <c r="B29" s="209">
        <v>45985</v>
      </c>
      <c r="C29" s="123"/>
      <c r="D29" s="124"/>
      <c r="E29" s="125"/>
      <c r="F29" s="126"/>
      <c r="G29" s="126"/>
      <c r="H29" s="44" t="str">
        <f>IF(K29&gt;0.417,1,"")</f>
        <v/>
      </c>
      <c r="I29" s="203" t="str">
        <f>IF(K29&lt;0.417,IF(K29&gt;0.25,1,""),"")</f>
        <v/>
      </c>
      <c r="J29" s="54" t="s">
        <v>89</v>
      </c>
      <c r="K29" s="82">
        <f>M29-L29</f>
        <v>0</v>
      </c>
      <c r="L29" s="82">
        <f t="shared" ref="L29:L30" si="18">C29</f>
        <v>0</v>
      </c>
      <c r="M29" s="82">
        <f t="shared" ref="M29:M30" si="19">D29</f>
        <v>0</v>
      </c>
    </row>
    <row r="30" spans="1:13" ht="24" customHeight="1" x14ac:dyDescent="0.25">
      <c r="A30" s="195" t="s">
        <v>39</v>
      </c>
      <c r="B30" s="209">
        <v>45986</v>
      </c>
      <c r="C30" s="169"/>
      <c r="D30" s="170"/>
      <c r="E30" s="171"/>
      <c r="F30" s="223"/>
      <c r="G30" s="223"/>
      <c r="H30" s="29" t="str">
        <f>IF(K30&gt;0.417,1,"")</f>
        <v/>
      </c>
      <c r="I30" s="205" t="str">
        <f>IF(K30&lt;0.417,IF(K30&gt;0.25,1,""),"")</f>
        <v/>
      </c>
      <c r="J30" s="71"/>
      <c r="K30" s="82">
        <f>M30-L30</f>
        <v>0</v>
      </c>
      <c r="L30" s="82">
        <f t="shared" si="18"/>
        <v>0</v>
      </c>
      <c r="M30" s="82">
        <f t="shared" si="19"/>
        <v>0</v>
      </c>
    </row>
    <row r="31" spans="1:13" ht="24" customHeight="1" x14ac:dyDescent="0.25">
      <c r="A31" s="195" t="s">
        <v>40</v>
      </c>
      <c r="B31" s="209">
        <v>45987</v>
      </c>
      <c r="C31" s="169"/>
      <c r="D31" s="170"/>
      <c r="E31" s="171"/>
      <c r="F31" s="223"/>
      <c r="G31" s="223"/>
      <c r="H31" s="29" t="str">
        <f>IF(K31&gt;0.417,1,"")</f>
        <v/>
      </c>
      <c r="I31" s="205" t="str">
        <f>IF(K31&lt;0.417,IF(K31&gt;0.25,1,""),"")</f>
        <v/>
      </c>
      <c r="J31" s="71"/>
      <c r="K31" s="82">
        <f>M31-L31</f>
        <v>0</v>
      </c>
      <c r="L31" s="82">
        <f t="shared" ref="L31:L33" si="20">C31</f>
        <v>0</v>
      </c>
      <c r="M31" s="82">
        <f t="shared" ref="M31:M33" si="21">D31</f>
        <v>0</v>
      </c>
    </row>
    <row r="32" spans="1:13" ht="24" customHeight="1" x14ac:dyDescent="0.25">
      <c r="A32" s="195" t="s">
        <v>34</v>
      </c>
      <c r="B32" s="209">
        <v>45988</v>
      </c>
      <c r="C32" s="169"/>
      <c r="D32" s="170"/>
      <c r="E32" s="171"/>
      <c r="F32" s="223"/>
      <c r="G32" s="223"/>
      <c r="H32" s="29" t="str">
        <f>IF(K32&gt;0.417,1,"")</f>
        <v/>
      </c>
      <c r="I32" s="205" t="str">
        <f>IF(K32&lt;0.417,IF(K32&gt;0.25,1,""),"")</f>
        <v/>
      </c>
      <c r="J32" s="71"/>
      <c r="K32" s="82">
        <f>M32-L32</f>
        <v>0</v>
      </c>
      <c r="L32" s="82">
        <f t="shared" ref="L32" si="22">C32</f>
        <v>0</v>
      </c>
      <c r="M32" s="82">
        <f t="shared" ref="M32" si="23">D32</f>
        <v>0</v>
      </c>
    </row>
    <row r="33" spans="1:13" ht="24" customHeight="1" thickBot="1" x14ac:dyDescent="0.3">
      <c r="A33" s="195" t="s">
        <v>35</v>
      </c>
      <c r="B33" s="209">
        <v>45989</v>
      </c>
      <c r="C33" s="219"/>
      <c r="D33" s="220"/>
      <c r="E33" s="221"/>
      <c r="F33" s="222"/>
      <c r="G33" s="222"/>
      <c r="H33" s="69" t="str">
        <f>IF(K33&gt;0.417,1,"")</f>
        <v/>
      </c>
      <c r="I33" s="224" t="str">
        <f>IF(K33&lt;0.417,IF(K33&gt;0.25,1,""),"")</f>
        <v/>
      </c>
      <c r="J33" s="71"/>
      <c r="K33" s="82">
        <f>M33-L33</f>
        <v>0</v>
      </c>
      <c r="L33" s="82">
        <f t="shared" si="20"/>
        <v>0</v>
      </c>
      <c r="M33" s="82">
        <f t="shared" si="21"/>
        <v>0</v>
      </c>
    </row>
    <row r="34" spans="1:13" ht="24" customHeight="1" thickBot="1" x14ac:dyDescent="0.3">
      <c r="A34" s="145" t="s">
        <v>36</v>
      </c>
      <c r="B34" s="209">
        <v>45990</v>
      </c>
      <c r="C34" s="101"/>
      <c r="D34" s="88"/>
      <c r="E34" s="25"/>
      <c r="F34" s="26"/>
      <c r="G34" s="26"/>
      <c r="H34" s="37" t="str">
        <f t="shared" ref="H34" si="24">IF(K34&gt;0.417,1,"")</f>
        <v/>
      </c>
      <c r="I34" s="27" t="str">
        <f t="shared" ref="I34" si="25">IF(K34&lt;0.417,IF(K34&gt;0.25,1,""),"")</f>
        <v/>
      </c>
      <c r="K34" s="82"/>
      <c r="L34" s="82"/>
      <c r="M34" s="82"/>
    </row>
    <row r="35" spans="1:13" ht="24" customHeight="1" thickBot="1" x14ac:dyDescent="0.3">
      <c r="A35" s="145" t="s">
        <v>37</v>
      </c>
      <c r="B35" s="209">
        <v>45991</v>
      </c>
      <c r="C35" s="235"/>
      <c r="D35" s="100"/>
      <c r="E35" s="49"/>
      <c r="F35" s="45"/>
      <c r="G35" s="45"/>
      <c r="H35" s="46" t="str">
        <f t="shared" ref="H35" si="26">IF(K35&gt;0.417,1,"")</f>
        <v/>
      </c>
      <c r="I35" s="206" t="str">
        <f t="shared" ref="I35" si="27">IF(K35&lt;0.417,IF(K35&gt;0.25,1,""),"")</f>
        <v/>
      </c>
      <c r="K35" s="82"/>
      <c r="L35" s="82"/>
      <c r="M35" s="82"/>
    </row>
    <row r="36" spans="1:13" ht="18" customHeight="1" thickTop="1" x14ac:dyDescent="0.3">
      <c r="F36" s="75">
        <f>SUM(F6:F35)</f>
        <v>0</v>
      </c>
      <c r="G36" s="75">
        <f>SUM(G6:G35)</f>
        <v>0</v>
      </c>
      <c r="H36" s="75">
        <f>SUM(H6:H35)</f>
        <v>0</v>
      </c>
      <c r="I36" s="75">
        <f>SUM(I6:I35)</f>
        <v>0</v>
      </c>
      <c r="K36" s="156">
        <f>SUM(K6:K35)</f>
        <v>0</v>
      </c>
      <c r="L36" s="118"/>
    </row>
    <row r="37" spans="1:13" x14ac:dyDescent="0.3">
      <c r="F37" s="240">
        <f>(F36+G36)*Yhteenveto!$D$21</f>
        <v>0</v>
      </c>
      <c r="G37" s="241"/>
      <c r="H37" s="172">
        <f>Yhteenveto!$F$21*H36</f>
        <v>0</v>
      </c>
      <c r="I37" s="172">
        <f>Yhteenveto!$G$21*I36</f>
        <v>0</v>
      </c>
      <c r="J37" s="173">
        <f>SUM(F37:I37)</f>
        <v>0</v>
      </c>
    </row>
    <row r="38" spans="1:13" x14ac:dyDescent="0.3">
      <c r="G38" s="20"/>
      <c r="K38" s="23">
        <f>COUNTA(K6:K35)</f>
        <v>20</v>
      </c>
      <c r="L38" t="s">
        <v>100</v>
      </c>
    </row>
    <row r="39" spans="1:13" x14ac:dyDescent="0.3">
      <c r="G39" s="9"/>
      <c r="K39" s="23">
        <f>K38*7.5</f>
        <v>150</v>
      </c>
      <c r="L39" t="s">
        <v>99</v>
      </c>
    </row>
    <row r="40" spans="1:13" x14ac:dyDescent="0.3">
      <c r="L40"/>
    </row>
    <row r="41" spans="1:13" x14ac:dyDescent="0.3">
      <c r="E41" s="175" t="s">
        <v>122</v>
      </c>
      <c r="F41" s="212">
        <f>Loka!$F$42</f>
        <v>45961</v>
      </c>
      <c r="G41">
        <f>Loka!G42</f>
        <v>0</v>
      </c>
      <c r="H41" t="s">
        <v>6</v>
      </c>
    </row>
    <row r="42" spans="1:13" x14ac:dyDescent="0.3">
      <c r="E42" s="175" t="s">
        <v>122</v>
      </c>
      <c r="F42" s="212">
        <f>B35</f>
        <v>45991</v>
      </c>
      <c r="G42" s="141"/>
      <c r="H42" t="s">
        <v>6</v>
      </c>
    </row>
    <row r="43" spans="1:13" x14ac:dyDescent="0.3">
      <c r="E43" s="137" t="s">
        <v>110</v>
      </c>
      <c r="G43" s="136">
        <f>IF(G42&gt;0,G42-G41,0)</f>
        <v>0</v>
      </c>
      <c r="H43" t="s">
        <v>6</v>
      </c>
    </row>
    <row r="44" spans="1:13" x14ac:dyDescent="0.3">
      <c r="E44" s="137" t="s">
        <v>111</v>
      </c>
      <c r="G44" s="136">
        <f>F36+G36</f>
        <v>0</v>
      </c>
      <c r="H44" s="138" t="e">
        <f>G44/G43</f>
        <v>#DIV/0!</v>
      </c>
    </row>
    <row r="45" spans="1:13" x14ac:dyDescent="0.3">
      <c r="E45" s="137" t="s">
        <v>112</v>
      </c>
      <c r="G45" s="136">
        <f>G43-G44</f>
        <v>0</v>
      </c>
      <c r="H45" s="138" t="e">
        <f>G45/G43</f>
        <v>#DIV/0!</v>
      </c>
    </row>
  </sheetData>
  <customSheetViews>
    <customSheetView guid="{E9DA6026-2258-4365-8B59-CF78043EB8B1}" fitToPage="1">
      <selection activeCell="K38" sqref="K38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7:G37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45"/>
  <sheetViews>
    <sheetView workbookViewId="0">
      <selection activeCell="G30" sqref="G30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2" customWidth="1"/>
    <col min="5" max="5" width="38.90625" customWidth="1"/>
    <col min="6" max="7" width="8.6328125" customWidth="1"/>
    <col min="8" max="9" width="10.6328125" customWidth="1"/>
    <col min="11" max="11" width="6.08984375" style="23" bestFit="1" customWidth="1"/>
    <col min="12" max="12" width="7.36328125" style="23" bestFit="1" customWidth="1"/>
    <col min="13" max="15" width="9.08984375" customWidth="1"/>
  </cols>
  <sheetData>
    <row r="1" spans="1:13" ht="18" customHeight="1" x14ac:dyDescent="0.4">
      <c r="B1" s="2" t="str">
        <f>Tammi!$B1</f>
        <v>Firma Oy</v>
      </c>
      <c r="E1" s="4" t="str">
        <f>Tammi!$E1</f>
        <v>MATKARAPORTTI</v>
      </c>
    </row>
    <row r="2" spans="1:13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2025</v>
      </c>
    </row>
    <row r="3" spans="1:13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12</v>
      </c>
    </row>
    <row r="4" spans="1:13" ht="15.5" thickBot="1" x14ac:dyDescent="0.35">
      <c r="B4" s="2"/>
    </row>
    <row r="5" spans="1:13" ht="26.5" thickBot="1" x14ac:dyDescent="0.3">
      <c r="B5" s="58" t="s">
        <v>2</v>
      </c>
      <c r="C5" s="112" t="s">
        <v>3</v>
      </c>
      <c r="D5" s="112" t="s">
        <v>4</v>
      </c>
      <c r="E5" s="59" t="s">
        <v>5</v>
      </c>
      <c r="F5" s="59" t="s">
        <v>6</v>
      </c>
      <c r="G5" s="59" t="s">
        <v>114</v>
      </c>
      <c r="H5" s="59" t="s">
        <v>7</v>
      </c>
      <c r="I5" s="215" t="s">
        <v>8</v>
      </c>
      <c r="K5" s="117" t="s">
        <v>113</v>
      </c>
      <c r="L5" s="116" t="str">
        <f t="shared" ref="L5:M5" si="0">C5</f>
        <v>alku klo</v>
      </c>
      <c r="M5" s="116" t="str">
        <f t="shared" si="0"/>
        <v>loppu klo</v>
      </c>
    </row>
    <row r="6" spans="1:13" ht="24" customHeight="1" x14ac:dyDescent="0.25">
      <c r="A6" s="53" t="s">
        <v>38</v>
      </c>
      <c r="B6" s="211">
        <v>45992</v>
      </c>
      <c r="C6" s="236"/>
      <c r="D6" s="146"/>
      <c r="E6" s="151"/>
      <c r="F6" s="147"/>
      <c r="G6" s="147"/>
      <c r="H6" s="28" t="str">
        <f>IF(K6&gt;0.417,1,"")</f>
        <v/>
      </c>
      <c r="I6" s="208" t="str">
        <f>IF(K6&lt;0.417,IF(K6&gt;0.25,1,""),"")</f>
        <v/>
      </c>
      <c r="J6" s="54" t="s">
        <v>90</v>
      </c>
      <c r="K6" s="82">
        <f>M6-L6</f>
        <v>0</v>
      </c>
      <c r="L6" s="82">
        <f>C6</f>
        <v>0</v>
      </c>
      <c r="M6" s="82">
        <f>D6</f>
        <v>0</v>
      </c>
    </row>
    <row r="7" spans="1:13" ht="24" customHeight="1" x14ac:dyDescent="0.25">
      <c r="A7" s="32" t="s">
        <v>39</v>
      </c>
      <c r="B7" s="211">
        <v>45993</v>
      </c>
      <c r="C7" s="150"/>
      <c r="D7" s="95"/>
      <c r="E7" s="17"/>
      <c r="F7" s="18"/>
      <c r="G7" s="18"/>
      <c r="H7" s="28" t="str">
        <f t="shared" ref="H7" si="1">IF(K7&gt;0.417,1,"")</f>
        <v/>
      </c>
      <c r="I7" s="208" t="str">
        <f t="shared" ref="I7" si="2">IF(K7&lt;0.417,IF(K7&gt;0.25,1,""),"")</f>
        <v/>
      </c>
      <c r="K7" s="82">
        <f>M7-L7</f>
        <v>0</v>
      </c>
      <c r="L7" s="82">
        <f>C7</f>
        <v>0</v>
      </c>
      <c r="M7" s="82">
        <f>D7</f>
        <v>0</v>
      </c>
    </row>
    <row r="8" spans="1:13" ht="24" customHeight="1" x14ac:dyDescent="0.25">
      <c r="A8" s="32" t="s">
        <v>40</v>
      </c>
      <c r="B8" s="211">
        <v>45994</v>
      </c>
      <c r="C8" s="83"/>
      <c r="D8" s="84"/>
      <c r="E8" s="6"/>
      <c r="F8" s="15"/>
      <c r="G8" s="15"/>
      <c r="H8" s="29" t="str">
        <f t="shared" ref="H8:H9" si="3">IF(K8&gt;0.417,1,"")</f>
        <v/>
      </c>
      <c r="I8" s="205" t="str">
        <f t="shared" ref="I8:I9" si="4">IF(K8&lt;0.417,IF(K8&gt;0.25,1,""),"")</f>
        <v/>
      </c>
      <c r="K8" s="82">
        <f t="shared" ref="K8:K9" si="5">M8-L8</f>
        <v>0</v>
      </c>
      <c r="L8" s="82">
        <f t="shared" ref="L8:L9" si="6">C8</f>
        <v>0</v>
      </c>
      <c r="M8" s="82">
        <f t="shared" ref="M8:M9" si="7">D8</f>
        <v>0</v>
      </c>
    </row>
    <row r="9" spans="1:13" ht="24" customHeight="1" x14ac:dyDescent="0.25">
      <c r="A9" s="32" t="s">
        <v>34</v>
      </c>
      <c r="B9" s="211">
        <v>45995</v>
      </c>
      <c r="C9" s="83"/>
      <c r="D9" s="84"/>
      <c r="E9" s="6"/>
      <c r="F9" s="15"/>
      <c r="G9" s="15"/>
      <c r="H9" s="29" t="str">
        <f t="shared" si="3"/>
        <v/>
      </c>
      <c r="I9" s="205" t="str">
        <f t="shared" si="4"/>
        <v/>
      </c>
      <c r="K9" s="82">
        <f t="shared" si="5"/>
        <v>0</v>
      </c>
      <c r="L9" s="82">
        <f t="shared" si="6"/>
        <v>0</v>
      </c>
      <c r="M9" s="82">
        <f t="shared" si="7"/>
        <v>0</v>
      </c>
    </row>
    <row r="10" spans="1:13" ht="24" customHeight="1" thickBot="1" x14ac:dyDescent="0.3">
      <c r="A10" s="32" t="s">
        <v>35</v>
      </c>
      <c r="B10" s="211">
        <v>45996</v>
      </c>
      <c r="C10" s="98"/>
      <c r="D10" s="99"/>
      <c r="E10" s="60"/>
      <c r="F10" s="68"/>
      <c r="G10" s="68"/>
      <c r="H10" s="69" t="str">
        <f t="shared" ref="H10" si="8">IF(K10&gt;0.417,1,"")</f>
        <v/>
      </c>
      <c r="I10" s="224" t="str">
        <f t="shared" ref="I10" si="9">IF(K10&lt;0.417,IF(K10&gt;0.25,1,""),"")</f>
        <v/>
      </c>
      <c r="K10" s="82">
        <f t="shared" ref="K10" si="10">M10-L10</f>
        <v>0</v>
      </c>
      <c r="L10" s="82">
        <f t="shared" ref="L10" si="11">C10</f>
        <v>0</v>
      </c>
      <c r="M10" s="82">
        <f t="shared" ref="M10" si="12">D10</f>
        <v>0</v>
      </c>
    </row>
    <row r="11" spans="1:13" ht="24" customHeight="1" x14ac:dyDescent="0.25">
      <c r="A11" s="145" t="s">
        <v>36</v>
      </c>
      <c r="B11" s="211">
        <v>45997</v>
      </c>
      <c r="C11" s="182"/>
      <c r="D11" s="109"/>
      <c r="E11" s="55" t="s">
        <v>125</v>
      </c>
      <c r="F11" s="56"/>
      <c r="G11" s="56"/>
      <c r="H11" s="180"/>
      <c r="I11" s="225"/>
      <c r="K11" s="82"/>
      <c r="L11" s="82"/>
      <c r="M11" s="82"/>
    </row>
    <row r="12" spans="1:13" ht="24" customHeight="1" thickBot="1" x14ac:dyDescent="0.3">
      <c r="A12" s="140" t="s">
        <v>37</v>
      </c>
      <c r="B12" s="211">
        <v>45998</v>
      </c>
      <c r="C12" s="110"/>
      <c r="D12" s="111"/>
      <c r="E12" s="38"/>
      <c r="F12" s="39"/>
      <c r="G12" s="39"/>
      <c r="H12" s="40"/>
      <c r="I12" s="41"/>
      <c r="K12" s="82"/>
      <c r="L12" s="82"/>
      <c r="M12" s="82"/>
    </row>
    <row r="13" spans="1:13" ht="24" customHeight="1" x14ac:dyDescent="0.25">
      <c r="A13" s="32" t="s">
        <v>38</v>
      </c>
      <c r="B13" s="211">
        <v>45999</v>
      </c>
      <c r="C13" s="165"/>
      <c r="D13" s="146"/>
      <c r="E13" s="166"/>
      <c r="F13" s="147"/>
      <c r="G13" s="147"/>
      <c r="H13" s="167" t="str">
        <f t="shared" ref="H13" si="13">IF(K13&gt;0.417,1,"")</f>
        <v/>
      </c>
      <c r="I13" s="216" t="str">
        <f t="shared" ref="I13" si="14">IF(K13&lt;0.417,IF(K13&gt;0.25,1,""),"")</f>
        <v/>
      </c>
      <c r="J13" s="54" t="s">
        <v>94</v>
      </c>
      <c r="K13" s="82">
        <f>M13-L13</f>
        <v>0</v>
      </c>
      <c r="L13" s="82">
        <f>C13</f>
        <v>0</v>
      </c>
      <c r="M13" s="82">
        <f>D13</f>
        <v>0</v>
      </c>
    </row>
    <row r="14" spans="1:13" ht="24" customHeight="1" x14ac:dyDescent="0.25">
      <c r="A14" s="32" t="s">
        <v>39</v>
      </c>
      <c r="B14" s="211">
        <v>46000</v>
      </c>
      <c r="C14" s="83"/>
      <c r="D14" s="84"/>
      <c r="E14" s="6"/>
      <c r="F14" s="15"/>
      <c r="G14" s="15"/>
      <c r="H14" s="29" t="str">
        <f t="shared" ref="H14" si="15">IF(K14&gt;0.417,1,"")</f>
        <v/>
      </c>
      <c r="I14" s="205" t="str">
        <f t="shared" ref="I14" si="16">IF(K14&lt;0.417,IF(K14&gt;0.25,1,""),"")</f>
        <v/>
      </c>
      <c r="K14" s="82">
        <f>M14-L14</f>
        <v>0</v>
      </c>
      <c r="L14" s="82">
        <f>C14</f>
        <v>0</v>
      </c>
      <c r="M14" s="82">
        <f>D14</f>
        <v>0</v>
      </c>
    </row>
    <row r="15" spans="1:13" ht="24" customHeight="1" x14ac:dyDescent="0.25">
      <c r="A15" s="32" t="s">
        <v>40</v>
      </c>
      <c r="B15" s="211">
        <v>46001</v>
      </c>
      <c r="C15" s="83"/>
      <c r="D15" s="84"/>
      <c r="E15" s="6"/>
      <c r="F15" s="15"/>
      <c r="G15" s="15"/>
      <c r="H15" s="29" t="str">
        <f t="shared" ref="H15:H20" si="17">IF(K15&gt;0.417,1,"")</f>
        <v/>
      </c>
      <c r="I15" s="205" t="str">
        <f t="shared" ref="I15:I20" si="18">IF(K15&lt;0.417,IF(K15&gt;0.25,1,""),"")</f>
        <v/>
      </c>
      <c r="K15" s="82">
        <f t="shared" ref="K15:K17" si="19">M15-L15</f>
        <v>0</v>
      </c>
      <c r="L15" s="82">
        <f t="shared" ref="L15:L17" si="20">C15</f>
        <v>0</v>
      </c>
      <c r="M15" s="82">
        <f t="shared" ref="M15:M17" si="21">D15</f>
        <v>0</v>
      </c>
    </row>
    <row r="16" spans="1:13" ht="24" customHeight="1" x14ac:dyDescent="0.25">
      <c r="A16" s="32" t="s">
        <v>34</v>
      </c>
      <c r="B16" s="211">
        <v>46002</v>
      </c>
      <c r="C16" s="83"/>
      <c r="D16" s="84"/>
      <c r="E16" s="6"/>
      <c r="F16" s="15"/>
      <c r="G16" s="15"/>
      <c r="H16" s="29" t="str">
        <f t="shared" si="17"/>
        <v/>
      </c>
      <c r="I16" s="205" t="str">
        <f t="shared" si="18"/>
        <v/>
      </c>
      <c r="K16" s="82">
        <f t="shared" si="19"/>
        <v>0</v>
      </c>
      <c r="L16" s="82">
        <f t="shared" si="20"/>
        <v>0</v>
      </c>
      <c r="M16" s="82">
        <f t="shared" si="21"/>
        <v>0</v>
      </c>
    </row>
    <row r="17" spans="1:13" ht="24" customHeight="1" thickBot="1" x14ac:dyDescent="0.3">
      <c r="A17" s="32" t="s">
        <v>35</v>
      </c>
      <c r="B17" s="211">
        <v>46003</v>
      </c>
      <c r="C17" s="150"/>
      <c r="D17" s="95"/>
      <c r="E17" s="17"/>
      <c r="F17" s="18"/>
      <c r="G17" s="18"/>
      <c r="H17" s="28" t="str">
        <f t="shared" si="17"/>
        <v/>
      </c>
      <c r="I17" s="208" t="str">
        <f t="shared" si="18"/>
        <v/>
      </c>
      <c r="K17" s="82">
        <f t="shared" si="19"/>
        <v>0</v>
      </c>
      <c r="L17" s="82">
        <f t="shared" si="20"/>
        <v>0</v>
      </c>
      <c r="M17" s="82">
        <f t="shared" si="21"/>
        <v>0</v>
      </c>
    </row>
    <row r="18" spans="1:13" ht="24" customHeight="1" x14ac:dyDescent="0.25">
      <c r="A18" s="132" t="s">
        <v>36</v>
      </c>
      <c r="B18" s="211">
        <v>46004</v>
      </c>
      <c r="C18" s="101"/>
      <c r="D18" s="88"/>
      <c r="E18" s="25"/>
      <c r="F18" s="26"/>
      <c r="G18" s="26"/>
      <c r="H18" s="37" t="str">
        <f t="shared" si="17"/>
        <v/>
      </c>
      <c r="I18" s="27" t="str">
        <f t="shared" si="18"/>
        <v/>
      </c>
      <c r="K18" s="82"/>
      <c r="L18" s="82"/>
      <c r="M18" s="82"/>
    </row>
    <row r="19" spans="1:13" ht="24" customHeight="1" thickBot="1" x14ac:dyDescent="0.3">
      <c r="A19" s="133" t="s">
        <v>37</v>
      </c>
      <c r="B19" s="211">
        <v>46005</v>
      </c>
      <c r="C19" s="110"/>
      <c r="D19" s="111"/>
      <c r="E19" s="185"/>
      <c r="F19" s="39"/>
      <c r="G19" s="39"/>
      <c r="H19" s="40" t="str">
        <f t="shared" si="17"/>
        <v/>
      </c>
      <c r="I19" s="41" t="str">
        <f t="shared" si="18"/>
        <v/>
      </c>
      <c r="K19" s="82"/>
      <c r="L19" s="82"/>
      <c r="M19" s="82"/>
    </row>
    <row r="20" spans="1:13" ht="24" customHeight="1" x14ac:dyDescent="0.25">
      <c r="A20" s="145" t="s">
        <v>38</v>
      </c>
      <c r="B20" s="211">
        <v>46006</v>
      </c>
      <c r="C20" s="165"/>
      <c r="D20" s="146"/>
      <c r="E20" s="166"/>
      <c r="F20" s="147"/>
      <c r="G20" s="147"/>
      <c r="H20" s="167" t="str">
        <f t="shared" si="17"/>
        <v/>
      </c>
      <c r="I20" s="216" t="str">
        <f t="shared" si="18"/>
        <v/>
      </c>
      <c r="J20" s="54" t="s">
        <v>95</v>
      </c>
      <c r="K20" s="82">
        <f t="shared" ref="K20:K22" si="22">M20-L20</f>
        <v>0</v>
      </c>
      <c r="L20" s="82">
        <f t="shared" ref="L20:L22" si="23">C20</f>
        <v>0</v>
      </c>
      <c r="M20" s="82">
        <f t="shared" ref="M20:M22" si="24">D20</f>
        <v>0</v>
      </c>
    </row>
    <row r="21" spans="1:13" ht="24" customHeight="1" x14ac:dyDescent="0.25">
      <c r="A21" s="148" t="s">
        <v>39</v>
      </c>
      <c r="B21" s="211">
        <v>46007</v>
      </c>
      <c r="C21" s="83"/>
      <c r="D21" s="84"/>
      <c r="E21" s="6"/>
      <c r="F21" s="15"/>
      <c r="G21" s="15"/>
      <c r="H21" s="29" t="str">
        <f t="shared" ref="H21:H22" si="25">IF(K21&gt;0.417,1,"")</f>
        <v/>
      </c>
      <c r="I21" s="205" t="str">
        <f t="shared" ref="I21:I22" si="26">IF(K21&lt;0.417,IF(K21&gt;0.25,1,""),"")</f>
        <v/>
      </c>
      <c r="K21" s="82">
        <f t="shared" si="22"/>
        <v>0</v>
      </c>
      <c r="L21" s="82">
        <f t="shared" si="23"/>
        <v>0</v>
      </c>
      <c r="M21" s="82">
        <f t="shared" si="24"/>
        <v>0</v>
      </c>
    </row>
    <row r="22" spans="1:13" ht="24" customHeight="1" x14ac:dyDescent="0.25">
      <c r="A22" s="195" t="s">
        <v>40</v>
      </c>
      <c r="B22" s="211">
        <v>46008</v>
      </c>
      <c r="C22" s="83"/>
      <c r="D22" s="84"/>
      <c r="E22" s="6"/>
      <c r="F22" s="15"/>
      <c r="G22" s="15"/>
      <c r="H22" s="29" t="str">
        <f t="shared" si="25"/>
        <v/>
      </c>
      <c r="I22" s="205" t="str">
        <f t="shared" si="26"/>
        <v/>
      </c>
      <c r="K22" s="82">
        <f t="shared" si="22"/>
        <v>0</v>
      </c>
      <c r="L22" s="82">
        <f t="shared" si="23"/>
        <v>0</v>
      </c>
      <c r="M22" s="82">
        <f t="shared" si="24"/>
        <v>0</v>
      </c>
    </row>
    <row r="23" spans="1:13" ht="24" customHeight="1" x14ac:dyDescent="0.25">
      <c r="A23" s="195" t="s">
        <v>34</v>
      </c>
      <c r="B23" s="211">
        <v>46009</v>
      </c>
      <c r="C23" s="83"/>
      <c r="D23" s="84"/>
      <c r="E23" s="6"/>
      <c r="F23" s="15"/>
      <c r="G23" s="15"/>
      <c r="H23" s="29" t="str">
        <f t="shared" ref="H23" si="27">IF(K23&gt;0.417,1,"")</f>
        <v/>
      </c>
      <c r="I23" s="205" t="str">
        <f t="shared" ref="I23" si="28">IF(K23&lt;0.417,IF(K23&gt;0.25,1,""),"")</f>
        <v/>
      </c>
      <c r="K23" s="82">
        <f t="shared" ref="K23" si="29">M23-L23</f>
        <v>0</v>
      </c>
      <c r="L23" s="82">
        <f t="shared" ref="L23" si="30">C23</f>
        <v>0</v>
      </c>
      <c r="M23" s="82">
        <f t="shared" ref="M23" si="31">D23</f>
        <v>0</v>
      </c>
    </row>
    <row r="24" spans="1:13" ht="24" customHeight="1" thickBot="1" x14ac:dyDescent="0.3">
      <c r="A24" s="195" t="s">
        <v>35</v>
      </c>
      <c r="B24" s="211">
        <v>46010</v>
      </c>
      <c r="C24" s="83"/>
      <c r="D24" s="84"/>
      <c r="E24" s="6"/>
      <c r="F24" s="15"/>
      <c r="G24" s="15"/>
      <c r="H24" s="29" t="str">
        <f t="shared" ref="H24" si="32">IF(K24&gt;0.417,1,"")</f>
        <v/>
      </c>
      <c r="I24" s="205" t="str">
        <f t="shared" ref="I24" si="33">IF(K24&lt;0.417,IF(K24&gt;0.25,1,""),"")</f>
        <v/>
      </c>
      <c r="K24" s="82">
        <f t="shared" ref="K24" si="34">M24-L24</f>
        <v>0</v>
      </c>
      <c r="L24" s="82">
        <f t="shared" ref="L24" si="35">C24</f>
        <v>0</v>
      </c>
      <c r="M24" s="82">
        <f t="shared" ref="M24" si="36">D24</f>
        <v>0</v>
      </c>
    </row>
    <row r="25" spans="1:13" ht="24" customHeight="1" x14ac:dyDescent="0.25">
      <c r="A25" s="145" t="s">
        <v>36</v>
      </c>
      <c r="B25" s="211">
        <v>46011</v>
      </c>
      <c r="C25" s="182"/>
      <c r="D25" s="109"/>
      <c r="E25" s="237"/>
      <c r="F25" s="56"/>
      <c r="G25" s="56"/>
      <c r="H25" s="180" t="str">
        <f t="shared" ref="H25" si="37">IF(K25&gt;0.417,1,"")</f>
        <v/>
      </c>
      <c r="I25" s="225" t="str">
        <f t="shared" ref="I25" si="38">IF(K25&lt;0.417,IF(K25&gt;0.25,1,""),"")</f>
        <v/>
      </c>
      <c r="K25" s="82"/>
      <c r="L25" s="82"/>
      <c r="M25" s="82"/>
    </row>
    <row r="26" spans="1:13" ht="24" customHeight="1" thickBot="1" x14ac:dyDescent="0.3">
      <c r="A26" s="140" t="s">
        <v>37</v>
      </c>
      <c r="B26" s="211">
        <v>46012</v>
      </c>
      <c r="C26" s="110"/>
      <c r="D26" s="111"/>
      <c r="E26" s="185"/>
      <c r="F26" s="39"/>
      <c r="G26" s="39"/>
      <c r="H26" s="40"/>
      <c r="I26" s="41"/>
      <c r="K26" s="82"/>
      <c r="L26" s="82"/>
      <c r="M26" s="82"/>
    </row>
    <row r="27" spans="1:13" ht="24" customHeight="1" x14ac:dyDescent="0.25">
      <c r="A27" s="145" t="s">
        <v>38</v>
      </c>
      <c r="B27" s="211">
        <v>46013</v>
      </c>
      <c r="C27" s="97"/>
      <c r="D27" s="92"/>
      <c r="E27" s="43"/>
      <c r="F27" s="19"/>
      <c r="G27" s="19"/>
      <c r="H27" s="44" t="str">
        <f t="shared" ref="H27" si="39">IF(K27&gt;0.417,1,"")</f>
        <v/>
      </c>
      <c r="I27" s="203" t="str">
        <f t="shared" ref="I27" si="40">IF(K27&lt;0.417,IF(K27&gt;0.25,1,""),"")</f>
        <v/>
      </c>
      <c r="J27" s="218" t="s">
        <v>96</v>
      </c>
      <c r="K27" s="82">
        <f t="shared" ref="K27" si="41">M27-L27</f>
        <v>0</v>
      </c>
      <c r="L27" s="82">
        <f t="shared" ref="L27" si="42">C27</f>
        <v>0</v>
      </c>
      <c r="M27" s="82">
        <f t="shared" ref="M27" si="43">D27</f>
        <v>0</v>
      </c>
    </row>
    <row r="28" spans="1:13" ht="24" customHeight="1" thickBot="1" x14ac:dyDescent="0.3">
      <c r="A28" s="148" t="s">
        <v>39</v>
      </c>
      <c r="B28" s="211">
        <v>46014</v>
      </c>
      <c r="C28" s="165"/>
      <c r="D28" s="146"/>
      <c r="E28" s="166"/>
      <c r="F28" s="147"/>
      <c r="G28" s="147"/>
      <c r="H28" s="167" t="str">
        <f t="shared" ref="H28" si="44">IF(K28&gt;0.417,1,"")</f>
        <v/>
      </c>
      <c r="I28" s="216" t="str">
        <f t="shared" ref="I28" si="45">IF(K28&lt;0.417,IF(K28&gt;0.25,1,""),"")</f>
        <v/>
      </c>
      <c r="K28" s="82">
        <f t="shared" ref="K28" si="46">M28-L28</f>
        <v>0</v>
      </c>
      <c r="L28" s="82">
        <f t="shared" ref="L28" si="47">C28</f>
        <v>0</v>
      </c>
      <c r="M28" s="82">
        <f t="shared" ref="M28" si="48">D28</f>
        <v>0</v>
      </c>
    </row>
    <row r="29" spans="1:13" ht="24" customHeight="1" x14ac:dyDescent="0.25">
      <c r="A29" s="195" t="s">
        <v>40</v>
      </c>
      <c r="B29" s="211">
        <v>46015</v>
      </c>
      <c r="C29" s="101"/>
      <c r="D29" s="88"/>
      <c r="E29" s="25" t="s">
        <v>91</v>
      </c>
      <c r="F29" s="26"/>
      <c r="G29" s="26"/>
      <c r="H29" s="37"/>
      <c r="I29" s="27"/>
      <c r="K29" s="82"/>
      <c r="L29" s="82"/>
      <c r="M29" s="82"/>
    </row>
    <row r="30" spans="1:13" ht="24" customHeight="1" x14ac:dyDescent="0.25">
      <c r="A30" s="195" t="s">
        <v>34</v>
      </c>
      <c r="B30" s="211">
        <v>46016</v>
      </c>
      <c r="C30" s="235"/>
      <c r="D30" s="100"/>
      <c r="E30" s="49" t="s">
        <v>92</v>
      </c>
      <c r="F30" s="45"/>
      <c r="G30" s="45"/>
      <c r="H30" s="46"/>
      <c r="I30" s="206"/>
      <c r="K30" s="82"/>
      <c r="L30" s="82"/>
      <c r="M30" s="82"/>
    </row>
    <row r="31" spans="1:13" ht="24" customHeight="1" thickBot="1" x14ac:dyDescent="0.3">
      <c r="A31" s="195" t="s">
        <v>35</v>
      </c>
      <c r="B31" s="211">
        <v>46017</v>
      </c>
      <c r="C31" s="229"/>
      <c r="D31" s="198"/>
      <c r="E31" s="199" t="s">
        <v>93</v>
      </c>
      <c r="F31" s="200"/>
      <c r="G31" s="200"/>
      <c r="H31" s="201"/>
      <c r="I31" s="202"/>
      <c r="K31" s="82"/>
      <c r="L31" s="82"/>
      <c r="M31" s="82"/>
    </row>
    <row r="32" spans="1:13" ht="24" customHeight="1" x14ac:dyDescent="0.25">
      <c r="A32" s="145" t="s">
        <v>36</v>
      </c>
      <c r="B32" s="211">
        <v>46018</v>
      </c>
      <c r="C32" s="101"/>
      <c r="D32" s="88"/>
      <c r="E32" s="25"/>
      <c r="F32" s="26"/>
      <c r="G32" s="26"/>
      <c r="H32" s="37"/>
      <c r="I32" s="27"/>
      <c r="K32" s="82"/>
      <c r="L32" s="82"/>
      <c r="M32" s="82"/>
    </row>
    <row r="33" spans="1:13" ht="24" customHeight="1" thickBot="1" x14ac:dyDescent="0.3">
      <c r="A33" s="140" t="s">
        <v>37</v>
      </c>
      <c r="B33" s="211">
        <v>46019</v>
      </c>
      <c r="C33" s="110"/>
      <c r="D33" s="111"/>
      <c r="E33" s="185"/>
      <c r="F33" s="39"/>
      <c r="G33" s="39"/>
      <c r="H33" s="40"/>
      <c r="I33" s="41"/>
      <c r="K33" s="82"/>
      <c r="L33" s="82"/>
      <c r="M33" s="82"/>
    </row>
    <row r="34" spans="1:13" ht="24" customHeight="1" x14ac:dyDescent="0.25">
      <c r="A34" s="145" t="s">
        <v>38</v>
      </c>
      <c r="B34" s="211">
        <v>46020</v>
      </c>
      <c r="C34" s="165"/>
      <c r="D34" s="146"/>
      <c r="E34" s="166"/>
      <c r="F34" s="147"/>
      <c r="G34" s="147"/>
      <c r="H34" s="167" t="str">
        <f t="shared" ref="H34:H36" si="49">IF(K34&gt;0.417,1,"")</f>
        <v/>
      </c>
      <c r="I34" s="216" t="str">
        <f t="shared" ref="I34:I36" si="50">IF(K34&lt;0.417,IF(K34&gt;0.25,1,""),"")</f>
        <v/>
      </c>
      <c r="J34" s="54" t="s">
        <v>41</v>
      </c>
      <c r="K34" s="82">
        <f t="shared" ref="K34:K36" si="51">M34-L34</f>
        <v>0</v>
      </c>
      <c r="L34" s="82">
        <f t="shared" ref="L34:L36" si="52">C34</f>
        <v>0</v>
      </c>
      <c r="M34" s="82">
        <f t="shared" ref="M34:M36" si="53">D34</f>
        <v>0</v>
      </c>
    </row>
    <row r="35" spans="1:13" ht="24" customHeight="1" x14ac:dyDescent="0.25">
      <c r="A35" s="148" t="s">
        <v>39</v>
      </c>
      <c r="B35" s="211">
        <v>46021</v>
      </c>
      <c r="C35" s="83"/>
      <c r="D35" s="84"/>
      <c r="E35" s="6"/>
      <c r="F35" s="15"/>
      <c r="G35" s="15"/>
      <c r="H35" s="29" t="str">
        <f t="shared" ref="H35" si="54">IF(K35&gt;0.417,1,"")</f>
        <v/>
      </c>
      <c r="I35" s="205" t="str">
        <f t="shared" ref="I35" si="55">IF(K35&lt;0.417,IF(K35&gt;0.25,1,""),"")</f>
        <v/>
      </c>
      <c r="K35" s="82">
        <f t="shared" ref="K35" si="56">M35-L35</f>
        <v>0</v>
      </c>
      <c r="L35" s="82">
        <f t="shared" ref="L35" si="57">C35</f>
        <v>0</v>
      </c>
      <c r="M35" s="82">
        <f t="shared" ref="M35" si="58">D35</f>
        <v>0</v>
      </c>
    </row>
    <row r="36" spans="1:13" ht="24" customHeight="1" thickBot="1" x14ac:dyDescent="0.3">
      <c r="A36" s="148" t="s">
        <v>40</v>
      </c>
      <c r="B36" s="211">
        <v>46022</v>
      </c>
      <c r="C36" s="83"/>
      <c r="D36" s="84"/>
      <c r="E36" s="6"/>
      <c r="F36" s="15"/>
      <c r="G36" s="15"/>
      <c r="H36" s="29" t="str">
        <f t="shared" si="49"/>
        <v/>
      </c>
      <c r="I36" s="205" t="str">
        <f t="shared" si="50"/>
        <v/>
      </c>
      <c r="K36" s="82">
        <f t="shared" si="51"/>
        <v>0</v>
      </c>
      <c r="L36" s="82">
        <f t="shared" si="52"/>
        <v>0</v>
      </c>
      <c r="M36" s="82">
        <f t="shared" si="53"/>
        <v>0</v>
      </c>
    </row>
    <row r="37" spans="1:13" ht="18" customHeight="1" thickTop="1" x14ac:dyDescent="0.3">
      <c r="F37" s="75">
        <f>SUM(F6:F27)</f>
        <v>0</v>
      </c>
      <c r="G37" s="75">
        <f>SUM(G6:G27)</f>
        <v>0</v>
      </c>
      <c r="H37" s="75">
        <f>SUM(H6:H27)</f>
        <v>0</v>
      </c>
      <c r="I37" s="75">
        <f>SUM(I6:I27)</f>
        <v>0</v>
      </c>
      <c r="K37" s="156">
        <f>SUM(K6:K27)</f>
        <v>0</v>
      </c>
      <c r="L37" s="118"/>
    </row>
    <row r="38" spans="1:13" x14ac:dyDescent="0.3">
      <c r="F38" s="240">
        <f>(F37+G37)*Yhteenveto!$D$21</f>
        <v>0</v>
      </c>
      <c r="G38" s="241"/>
      <c r="H38" s="172">
        <f>Yhteenveto!$F$21*H37</f>
        <v>0</v>
      </c>
      <c r="I38" s="172">
        <f>Yhteenveto!$G$21*I37</f>
        <v>0</v>
      </c>
      <c r="J38" s="173">
        <f>SUM(F38:I38)</f>
        <v>0</v>
      </c>
    </row>
    <row r="39" spans="1:13" x14ac:dyDescent="0.3">
      <c r="G39" s="20"/>
      <c r="K39" s="23">
        <f>COUNTA(K6:K36)</f>
        <v>20</v>
      </c>
      <c r="L39" t="s">
        <v>100</v>
      </c>
    </row>
    <row r="40" spans="1:13" x14ac:dyDescent="0.3">
      <c r="G40" s="9"/>
      <c r="K40" s="23">
        <f>K39*7.5</f>
        <v>150</v>
      </c>
      <c r="L40" t="s">
        <v>99</v>
      </c>
    </row>
    <row r="41" spans="1:13" x14ac:dyDescent="0.3">
      <c r="E41" s="175" t="s">
        <v>122</v>
      </c>
      <c r="F41" s="212">
        <f>Marras!$F$42</f>
        <v>45991</v>
      </c>
      <c r="G41">
        <f>Marras!G42</f>
        <v>0</v>
      </c>
      <c r="H41" t="s">
        <v>6</v>
      </c>
      <c r="L41"/>
    </row>
    <row r="42" spans="1:13" x14ac:dyDescent="0.3">
      <c r="E42" s="175" t="s">
        <v>122</v>
      </c>
      <c r="F42" s="212">
        <f>B36</f>
        <v>46022</v>
      </c>
      <c r="G42" s="141"/>
      <c r="H42" t="s">
        <v>6</v>
      </c>
      <c r="L42"/>
    </row>
    <row r="43" spans="1:13" x14ac:dyDescent="0.3">
      <c r="E43" s="137" t="s">
        <v>110</v>
      </c>
      <c r="G43" s="136">
        <f>IF(G42&gt;0,G42-G41,0)</f>
        <v>0</v>
      </c>
      <c r="H43" t="s">
        <v>6</v>
      </c>
      <c r="L43"/>
    </row>
    <row r="44" spans="1:13" x14ac:dyDescent="0.3">
      <c r="E44" s="137" t="s">
        <v>111</v>
      </c>
      <c r="G44" s="136">
        <f>F37+G37</f>
        <v>0</v>
      </c>
      <c r="H44" s="138" t="e">
        <f>G44/G43</f>
        <v>#DIV/0!</v>
      </c>
    </row>
    <row r="45" spans="1:13" x14ac:dyDescent="0.3">
      <c r="E45" s="137" t="s">
        <v>112</v>
      </c>
      <c r="G45" s="136">
        <f>G43-G44</f>
        <v>0</v>
      </c>
      <c r="H45" s="138" t="e">
        <f>G45/G43</f>
        <v>#DIV/0!</v>
      </c>
    </row>
  </sheetData>
  <customSheetViews>
    <customSheetView guid="{E9DA6026-2258-4365-8B59-CF78043EB8B1}" fitToPage="1">
      <selection activeCell="K39" sqref="K39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8:G38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43"/>
  <sheetViews>
    <sheetView topLeftCell="A3" workbookViewId="0">
      <selection activeCell="E22" sqref="E22"/>
    </sheetView>
  </sheetViews>
  <sheetFormatPr defaultRowHeight="12.5" x14ac:dyDescent="0.25"/>
  <cols>
    <col min="1" max="1" width="5.54296875" customWidth="1"/>
    <col min="2" max="2" width="14.54296875" customWidth="1"/>
    <col min="3" max="7" width="12.6328125" customWidth="1"/>
    <col min="8" max="8" width="12.6328125" hidden="1" customWidth="1"/>
    <col min="9" max="9" width="24.36328125" customWidth="1"/>
  </cols>
  <sheetData>
    <row r="1" spans="1:13" ht="18" x14ac:dyDescent="0.4">
      <c r="A1" s="2" t="str">
        <f>Tammi!$B1</f>
        <v>Firma Oy</v>
      </c>
      <c r="D1" s="4" t="s">
        <v>127</v>
      </c>
      <c r="E1" s="4"/>
    </row>
    <row r="2" spans="1:13" ht="15.5" x14ac:dyDescent="0.35">
      <c r="A2" s="1" t="str">
        <f>Tammi!$B2</f>
        <v>Lähiosoite</v>
      </c>
      <c r="D2" s="3"/>
      <c r="E2" s="3"/>
    </row>
    <row r="3" spans="1:13" ht="15.5" x14ac:dyDescent="0.35">
      <c r="A3" s="1" t="str">
        <f>Tammi!$B3</f>
        <v>Postinro ja -paikka</v>
      </c>
      <c r="C3" s="80"/>
      <c r="D3" s="5" t="str">
        <f>Tammi!$E$3</f>
        <v>Etunimi Sukunimi</v>
      </c>
      <c r="E3" s="5"/>
    </row>
    <row r="5" spans="1:13" x14ac:dyDescent="0.25">
      <c r="D5" t="s">
        <v>105</v>
      </c>
      <c r="E5" t="s">
        <v>106</v>
      </c>
    </row>
    <row r="6" spans="1:13" ht="13" x14ac:dyDescent="0.3">
      <c r="B6" s="10" t="s">
        <v>20</v>
      </c>
      <c r="C6" s="10" t="s">
        <v>116</v>
      </c>
      <c r="D6" s="10" t="s">
        <v>6</v>
      </c>
      <c r="E6" s="10" t="s">
        <v>6</v>
      </c>
      <c r="F6" s="10" t="s">
        <v>22</v>
      </c>
      <c r="G6" s="10" t="s">
        <v>21</v>
      </c>
      <c r="H6" s="10" t="s">
        <v>108</v>
      </c>
      <c r="J6" s="10" t="s">
        <v>33</v>
      </c>
      <c r="L6" s="10" t="s">
        <v>101</v>
      </c>
      <c r="M6" s="24" t="s">
        <v>102</v>
      </c>
    </row>
    <row r="7" spans="1:13" x14ac:dyDescent="0.25">
      <c r="B7" t="s">
        <v>9</v>
      </c>
      <c r="C7" s="3">
        <f>COUNTA(Tammi!C6:C24)</f>
        <v>0</v>
      </c>
      <c r="D7" s="3">
        <f>+Tammi!F37</f>
        <v>0</v>
      </c>
      <c r="E7" s="3">
        <f>+Tammi!G37</f>
        <v>0</v>
      </c>
      <c r="F7" s="3">
        <f>+Tammi!H37</f>
        <v>0</v>
      </c>
      <c r="G7" s="3">
        <f>+Tammi!I37</f>
        <v>0</v>
      </c>
      <c r="H7" s="3" t="e">
        <f>+Tammi!#REF!</f>
        <v>#REF!</v>
      </c>
      <c r="J7" s="3">
        <f>+Tammi!K39</f>
        <v>21</v>
      </c>
      <c r="K7" s="121"/>
      <c r="L7" s="116">
        <f>+Tammi!K37</f>
        <v>0</v>
      </c>
      <c r="M7" s="121">
        <f>J7*7.5</f>
        <v>157.5</v>
      </c>
    </row>
    <row r="8" spans="1:13" x14ac:dyDescent="0.25">
      <c r="B8" t="s">
        <v>10</v>
      </c>
      <c r="C8" s="3">
        <f>COUNTA(Helmi!C6:C21)</f>
        <v>0</v>
      </c>
      <c r="D8" s="3">
        <f>+Helmi!F34</f>
        <v>0</v>
      </c>
      <c r="E8" s="3">
        <f>+Helmi!G34</f>
        <v>0</v>
      </c>
      <c r="F8" s="3">
        <f>+Helmi!H34</f>
        <v>0</v>
      </c>
      <c r="G8" s="3">
        <f>+Helmi!I34</f>
        <v>0</v>
      </c>
      <c r="H8" s="3" t="e">
        <f>+Helmi!#REF!</f>
        <v>#REF!</v>
      </c>
      <c r="J8" s="3">
        <f>+Helmi!K36</f>
        <v>20</v>
      </c>
      <c r="K8" s="121"/>
      <c r="L8" s="116">
        <f>+Helmi!K34</f>
        <v>0</v>
      </c>
      <c r="M8" s="121">
        <f t="shared" ref="M8:M18" si="0">J8*7.5</f>
        <v>150</v>
      </c>
    </row>
    <row r="9" spans="1:13" x14ac:dyDescent="0.25">
      <c r="B9" t="s">
        <v>11</v>
      </c>
      <c r="C9" s="3">
        <f>COUNTA(Maalis!C6:C36)</f>
        <v>0</v>
      </c>
      <c r="D9" s="3">
        <f>+Maalis!F37</f>
        <v>0</v>
      </c>
      <c r="E9" s="3">
        <f>+Maalis!G37</f>
        <v>0</v>
      </c>
      <c r="F9" s="3">
        <f>+Maalis!H37</f>
        <v>0</v>
      </c>
      <c r="G9" s="3">
        <f>+Maalis!I37</f>
        <v>0</v>
      </c>
      <c r="H9" s="3" t="e">
        <f>+Maalis!#REF!</f>
        <v>#REF!</v>
      </c>
      <c r="J9" s="3">
        <f>+Maalis!K39</f>
        <v>21</v>
      </c>
      <c r="K9" s="121"/>
      <c r="L9" s="116">
        <f>+Maalis!K37</f>
        <v>0</v>
      </c>
      <c r="M9" s="121">
        <f t="shared" si="0"/>
        <v>157.5</v>
      </c>
    </row>
    <row r="10" spans="1:13" x14ac:dyDescent="0.25">
      <c r="B10" t="s">
        <v>103</v>
      </c>
      <c r="C10" s="3">
        <f>COUNTA(Huhti!C6:C35)</f>
        <v>0</v>
      </c>
      <c r="D10" s="3">
        <f>+Huhti!F36</f>
        <v>0</v>
      </c>
      <c r="E10" s="3">
        <f>+Huhti!G36</f>
        <v>0</v>
      </c>
      <c r="F10" s="3">
        <f>+Huhti!H36</f>
        <v>0</v>
      </c>
      <c r="G10" s="57">
        <f>+Huhti!I36</f>
        <v>0</v>
      </c>
      <c r="H10" s="3" t="e">
        <f>+Huhti!#REF!</f>
        <v>#REF!</v>
      </c>
      <c r="J10" s="57">
        <f>+Huhti!K38</f>
        <v>20</v>
      </c>
      <c r="K10" s="121"/>
      <c r="L10" s="116">
        <f>+Huhti!K36</f>
        <v>0</v>
      </c>
      <c r="M10" s="121">
        <f t="shared" si="0"/>
        <v>150</v>
      </c>
    </row>
    <row r="11" spans="1:13" x14ac:dyDescent="0.25">
      <c r="B11" t="s">
        <v>12</v>
      </c>
      <c r="C11" s="3">
        <f>COUNTA(Touko!C6:C36)</f>
        <v>0</v>
      </c>
      <c r="D11" s="57">
        <f>+Touko!F37</f>
        <v>0</v>
      </c>
      <c r="E11" s="57">
        <f>+Touko!G37</f>
        <v>0</v>
      </c>
      <c r="F11" s="3">
        <f>+Touko!H37</f>
        <v>0</v>
      </c>
      <c r="G11" s="57">
        <f>+Touko!I37</f>
        <v>0</v>
      </c>
      <c r="H11" s="3" t="e">
        <f>+Touko!#REF!</f>
        <v>#REF!</v>
      </c>
      <c r="J11" s="57">
        <f>+Touko!K39</f>
        <v>20</v>
      </c>
      <c r="K11" s="121"/>
      <c r="L11" s="116">
        <f>+Touko!K37</f>
        <v>0</v>
      </c>
      <c r="M11" s="121">
        <f t="shared" si="0"/>
        <v>150</v>
      </c>
    </row>
    <row r="12" spans="1:13" x14ac:dyDescent="0.25">
      <c r="B12" t="s">
        <v>13</v>
      </c>
      <c r="C12" s="3">
        <f>COUNTA(Kesä!C6:C35)</f>
        <v>0</v>
      </c>
      <c r="D12" s="3">
        <f>+Kesä!F36</f>
        <v>0</v>
      </c>
      <c r="E12" s="3">
        <f>+Kesä!G36</f>
        <v>0</v>
      </c>
      <c r="F12" s="3">
        <f>+Kesä!H36</f>
        <v>0</v>
      </c>
      <c r="G12" s="3">
        <f>+Kesä!I36</f>
        <v>0</v>
      </c>
      <c r="H12" s="3">
        <f>+Kesä!J36</f>
        <v>0</v>
      </c>
      <c r="J12" s="3">
        <f>+Kesä!L38</f>
        <v>20</v>
      </c>
      <c r="K12" s="121"/>
      <c r="L12" s="116">
        <f>+Kesä!L36</f>
        <v>0</v>
      </c>
      <c r="M12" s="121">
        <f t="shared" si="0"/>
        <v>150</v>
      </c>
    </row>
    <row r="13" spans="1:13" x14ac:dyDescent="0.25">
      <c r="B13" t="s">
        <v>14</v>
      </c>
      <c r="C13" s="3">
        <f>COUNTA(Heinä!C6:C36)</f>
        <v>0</v>
      </c>
      <c r="D13" s="3">
        <f>+Heinä!F37</f>
        <v>0</v>
      </c>
      <c r="E13" s="3">
        <f>+Heinä!G37</f>
        <v>0</v>
      </c>
      <c r="F13" s="3">
        <f>+Heinä!H37</f>
        <v>0</v>
      </c>
      <c r="G13" s="3">
        <f>+Heinä!I37</f>
        <v>0</v>
      </c>
      <c r="H13" s="3" t="e">
        <f>+Heinä!#REF!</f>
        <v>#REF!</v>
      </c>
      <c r="J13" s="3">
        <f>+Heinä!K39</f>
        <v>23</v>
      </c>
      <c r="K13" s="121"/>
      <c r="L13" s="116">
        <f>+Heinä!K37</f>
        <v>0</v>
      </c>
      <c r="M13" s="121">
        <f t="shared" si="0"/>
        <v>172.5</v>
      </c>
    </row>
    <row r="14" spans="1:13" x14ac:dyDescent="0.25">
      <c r="B14" t="s">
        <v>15</v>
      </c>
      <c r="C14" s="3">
        <f>COUNTA(Elo!C6:C36)</f>
        <v>0</v>
      </c>
      <c r="D14" s="3">
        <f>+Elo!F37</f>
        <v>0</v>
      </c>
      <c r="E14" s="3">
        <f>+Elo!G37</f>
        <v>0</v>
      </c>
      <c r="F14" s="3">
        <f>+Elo!H37</f>
        <v>0</v>
      </c>
      <c r="G14" s="3">
        <f>+Elo!I37</f>
        <v>0</v>
      </c>
      <c r="H14" s="3" t="e">
        <f>+Elo!#REF!</f>
        <v>#REF!</v>
      </c>
      <c r="J14" s="3">
        <f>+Elo!K39</f>
        <v>21</v>
      </c>
      <c r="K14" s="121"/>
      <c r="L14" s="116">
        <f>+Elo!K37</f>
        <v>0</v>
      </c>
      <c r="M14" s="121">
        <f t="shared" si="0"/>
        <v>157.5</v>
      </c>
    </row>
    <row r="15" spans="1:13" x14ac:dyDescent="0.25">
      <c r="B15" t="s">
        <v>16</v>
      </c>
      <c r="C15" s="3">
        <f>COUNTA(Syys!C6:C25)</f>
        <v>0</v>
      </c>
      <c r="D15" s="3">
        <f>+Syys!F36</f>
        <v>0</v>
      </c>
      <c r="E15" s="3">
        <f>+Syys!G36</f>
        <v>0</v>
      </c>
      <c r="F15" s="3">
        <f>+Syys!H36</f>
        <v>0</v>
      </c>
      <c r="G15" s="3">
        <f>+Syys!I36</f>
        <v>0</v>
      </c>
      <c r="H15" s="3" t="e">
        <f>+Syys!#REF!</f>
        <v>#REF!</v>
      </c>
      <c r="J15" s="3">
        <f>+Syys!K38</f>
        <v>22</v>
      </c>
      <c r="K15" s="121"/>
      <c r="L15" s="116">
        <f>+Syys!K36</f>
        <v>0</v>
      </c>
      <c r="M15" s="121">
        <f t="shared" si="0"/>
        <v>165</v>
      </c>
    </row>
    <row r="16" spans="1:13" x14ac:dyDescent="0.25">
      <c r="B16" t="s">
        <v>17</v>
      </c>
      <c r="C16" s="3">
        <f>COUNTA(Loka!C6:C36)</f>
        <v>0</v>
      </c>
      <c r="D16" s="3">
        <f>+Loka!F37</f>
        <v>0</v>
      </c>
      <c r="E16" s="3">
        <f>+Loka!G37</f>
        <v>0</v>
      </c>
      <c r="F16" s="3">
        <f>+Loka!H37</f>
        <v>0</v>
      </c>
      <c r="G16" s="57">
        <f>+Loka!I37</f>
        <v>0</v>
      </c>
      <c r="H16" s="3" t="e">
        <f>+Loka!#REF!</f>
        <v>#REF!</v>
      </c>
      <c r="J16" s="3">
        <f>+Loka!K39</f>
        <v>23</v>
      </c>
      <c r="K16" s="121"/>
      <c r="L16" s="116">
        <f>+Loka!K37</f>
        <v>0</v>
      </c>
      <c r="M16" s="121">
        <f t="shared" si="0"/>
        <v>172.5</v>
      </c>
    </row>
    <row r="17" spans="2:13" x14ac:dyDescent="0.25">
      <c r="B17" t="s">
        <v>18</v>
      </c>
      <c r="C17" s="3">
        <f>COUNTA(Marras!C6:C35)</f>
        <v>0</v>
      </c>
      <c r="D17" s="3">
        <f>+Marras!F36</f>
        <v>0</v>
      </c>
      <c r="E17" s="3">
        <f>+Marras!G36</f>
        <v>0</v>
      </c>
      <c r="F17" s="3">
        <f>+Marras!H36</f>
        <v>0</v>
      </c>
      <c r="G17" s="57">
        <f>+Marras!I36</f>
        <v>0</v>
      </c>
      <c r="H17" s="3" t="e">
        <f>+Marras!#REF!</f>
        <v>#REF!</v>
      </c>
      <c r="J17" s="3">
        <f>+Marras!K38</f>
        <v>20</v>
      </c>
      <c r="K17" s="121"/>
      <c r="L17" s="116">
        <f>+Marras!K36</f>
        <v>0</v>
      </c>
      <c r="M17" s="121">
        <f t="shared" si="0"/>
        <v>150</v>
      </c>
    </row>
    <row r="18" spans="2:13" x14ac:dyDescent="0.25">
      <c r="B18" t="s">
        <v>19</v>
      </c>
      <c r="C18" s="3">
        <f>COUNTA(Joulu!C6:C27)</f>
        <v>0</v>
      </c>
      <c r="D18" s="3">
        <f>+Joulu!F37</f>
        <v>0</v>
      </c>
      <c r="E18" s="3">
        <f>+Joulu!G37</f>
        <v>0</v>
      </c>
      <c r="F18" s="3">
        <f>+Joulu!H37</f>
        <v>0</v>
      </c>
      <c r="G18" s="57">
        <f>+Joulu!I37</f>
        <v>0</v>
      </c>
      <c r="H18" s="3" t="e">
        <f>+Joulu!#REF!</f>
        <v>#REF!</v>
      </c>
      <c r="J18" s="3">
        <f>+Joulu!K39</f>
        <v>20</v>
      </c>
      <c r="K18" s="121"/>
      <c r="L18" s="116">
        <f>+Joulu!K37</f>
        <v>0</v>
      </c>
      <c r="M18" s="121">
        <f t="shared" si="0"/>
        <v>150</v>
      </c>
    </row>
    <row r="19" spans="2:13" x14ac:dyDescent="0.25">
      <c r="B19" s="12" t="s">
        <v>23</v>
      </c>
      <c r="C19" s="13">
        <f t="shared" ref="C19:H19" si="1">SUM(C7:C18)</f>
        <v>0</v>
      </c>
      <c r="D19" s="13">
        <f t="shared" si="1"/>
        <v>0</v>
      </c>
      <c r="E19" s="13">
        <f t="shared" si="1"/>
        <v>0</v>
      </c>
      <c r="F19" s="13">
        <f t="shared" si="1"/>
        <v>0</v>
      </c>
      <c r="G19" s="13">
        <f t="shared" si="1"/>
        <v>0</v>
      </c>
      <c r="H19" s="13" t="e">
        <f t="shared" si="1"/>
        <v>#REF!</v>
      </c>
      <c r="J19" s="13">
        <f>SUM(J7:J18)</f>
        <v>251</v>
      </c>
      <c r="K19" s="13"/>
      <c r="L19" s="158">
        <f>SUM(L7:L18)</f>
        <v>0</v>
      </c>
      <c r="M19" s="13">
        <f>SUM(M7:M18)</f>
        <v>1882.5</v>
      </c>
    </row>
    <row r="21" spans="2:13" x14ac:dyDescent="0.25">
      <c r="B21" t="s">
        <v>26</v>
      </c>
      <c r="D21" s="11">
        <v>0.59</v>
      </c>
      <c r="E21" s="11">
        <v>0.59</v>
      </c>
      <c r="F21" s="11">
        <v>53</v>
      </c>
      <c r="G21" s="11">
        <v>24</v>
      </c>
      <c r="H21" s="11"/>
      <c r="I21" s="178"/>
    </row>
    <row r="22" spans="2:13" x14ac:dyDescent="0.25">
      <c r="B22" s="12" t="s">
        <v>24</v>
      </c>
      <c r="C22" s="12"/>
      <c r="D22" s="13">
        <f>+D19*D21</f>
        <v>0</v>
      </c>
      <c r="E22" s="13">
        <f>+E19*E21</f>
        <v>0</v>
      </c>
      <c r="F22" s="13">
        <f>+F19*F21</f>
        <v>0</v>
      </c>
      <c r="G22" s="13">
        <f>+G19*G21</f>
        <v>0</v>
      </c>
      <c r="H22" s="13" t="e">
        <f>+H19*H21</f>
        <v>#REF!</v>
      </c>
    </row>
    <row r="24" spans="2:13" ht="13" x14ac:dyDescent="0.3">
      <c r="B24" s="23" t="s">
        <v>32</v>
      </c>
      <c r="C24" s="24"/>
      <c r="H24" s="24" t="e">
        <f>SUM(D22:H22)</f>
        <v>#REF!</v>
      </c>
    </row>
    <row r="26" spans="2:13" ht="13" x14ac:dyDescent="0.3">
      <c r="B26" s="23" t="s">
        <v>110</v>
      </c>
      <c r="E26" s="136">
        <f>Tammi!G43+Helmi!G42+Maalis!G43+Huhti!G43+Touko!G43+Kesä!G43+Heinä!G43+Elo!G43+Syys!G43+Loka!G43+Marras!G43+Joulu!G43</f>
        <v>0</v>
      </c>
      <c r="F26" t="s">
        <v>6</v>
      </c>
    </row>
    <row r="27" spans="2:13" ht="13" x14ac:dyDescent="0.3">
      <c r="B27" s="23" t="s">
        <v>111</v>
      </c>
      <c r="E27" s="136">
        <f>Tammi!G44+Helmi!G43+Maalis!G44+Huhti!G44+Touko!G44+Kesä!G44+Heinä!G44+Elo!G44+Syys!G44+Loka!G44+Marras!G44+Joulu!G44</f>
        <v>0</v>
      </c>
      <c r="F27" s="138" t="e">
        <f>E27/E26</f>
        <v>#DIV/0!</v>
      </c>
    </row>
    <row r="28" spans="2:13" ht="13" x14ac:dyDescent="0.3">
      <c r="B28" s="23" t="s">
        <v>112</v>
      </c>
      <c r="E28" s="136">
        <f>Tammi!G45+Helmi!G44+Maalis!G45+Huhti!G45+Touko!G45+Kesä!G45+Heinä!G45+Elo!G45+Syys!G45+Loka!G45+Marras!G45+Joulu!G45</f>
        <v>0</v>
      </c>
      <c r="F28" s="138" t="e">
        <f>E28/E26</f>
        <v>#DIV/0!</v>
      </c>
    </row>
    <row r="35" spans="2:3" x14ac:dyDescent="0.25">
      <c r="B35" t="s">
        <v>25</v>
      </c>
      <c r="C35" t="s">
        <v>97</v>
      </c>
    </row>
    <row r="36" spans="2:3" x14ac:dyDescent="0.25">
      <c r="C36" t="s">
        <v>98</v>
      </c>
    </row>
    <row r="38" spans="2:3" x14ac:dyDescent="0.25">
      <c r="B38" t="s">
        <v>27</v>
      </c>
      <c r="C38" s="178" t="s">
        <v>128</v>
      </c>
    </row>
    <row r="40" spans="2:3" x14ac:dyDescent="0.25">
      <c r="B40" t="s">
        <v>27</v>
      </c>
      <c r="C40" t="s">
        <v>28</v>
      </c>
    </row>
    <row r="41" spans="2:3" x14ac:dyDescent="0.25">
      <c r="C41" t="s">
        <v>29</v>
      </c>
    </row>
    <row r="42" spans="2:3" x14ac:dyDescent="0.25">
      <c r="C42" t="s">
        <v>30</v>
      </c>
    </row>
    <row r="43" spans="2:3" x14ac:dyDescent="0.25">
      <c r="C43" t="s">
        <v>31</v>
      </c>
    </row>
  </sheetData>
  <customSheetViews>
    <customSheetView guid="{E9DA6026-2258-4365-8B59-CF78043EB8B1}" fitToPage="1" hiddenColumns="1">
      <selection activeCell="D2" sqref="D2"/>
      <pageMargins left="0.39370078740157483" right="0.39370078740157483" top="0.59055118110236227" bottom="0.59055118110236227" header="0.39370078740157483" footer="0.39370078740157483"/>
      <printOptions gridLines="1"/>
      <pageSetup paperSize="9" scale="94" orientation="landscape" r:id="rId1"/>
      <headerFooter alignWithMargins="0"/>
    </customSheetView>
  </customSheetViews>
  <phoneticPr fontId="0" type="noConversion"/>
  <printOptions gridLines="1"/>
  <pageMargins left="0.39370078740157483" right="0.39370078740157483" top="0.59055118110236227" bottom="0.59055118110236227" header="0.39370078740157483" footer="0.39370078740157483"/>
  <pageSetup paperSize="9" scale="94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4"/>
  <sheetViews>
    <sheetView topLeftCell="A18" workbookViewId="0">
      <selection activeCell="E39" sqref="E39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2" customWidth="1"/>
    <col min="5" max="5" width="38.90625" customWidth="1"/>
    <col min="6" max="7" width="8.6328125" customWidth="1"/>
    <col min="8" max="9" width="10.6328125" customWidth="1"/>
    <col min="11" max="11" width="8.6328125" style="23" customWidth="1"/>
    <col min="12" max="12" width="7.453125" style="23" bestFit="1" customWidth="1"/>
    <col min="13" max="15" width="9.08984375" customWidth="1"/>
  </cols>
  <sheetData>
    <row r="1" spans="1:15" ht="18" customHeight="1" x14ac:dyDescent="0.4">
      <c r="B1" s="2" t="str">
        <f>Tammi!$B1</f>
        <v>Firma Oy</v>
      </c>
      <c r="E1" s="4" t="str">
        <f>Tammi!$E1</f>
        <v>MATKARAPORTTI</v>
      </c>
    </row>
    <row r="2" spans="1:15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2025</v>
      </c>
    </row>
    <row r="3" spans="1:15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2</v>
      </c>
    </row>
    <row r="4" spans="1:15" ht="15.5" thickBot="1" x14ac:dyDescent="0.35">
      <c r="B4" s="2"/>
    </row>
    <row r="5" spans="1:15" ht="27" customHeight="1" thickBot="1" x14ac:dyDescent="0.3">
      <c r="A5" s="48"/>
      <c r="B5" s="58" t="s">
        <v>2</v>
      </c>
      <c r="C5" s="112" t="s">
        <v>3</v>
      </c>
      <c r="D5" s="112" t="s">
        <v>4</v>
      </c>
      <c r="E5" s="59" t="s">
        <v>5</v>
      </c>
      <c r="F5" s="59" t="s">
        <v>6</v>
      </c>
      <c r="G5" s="59" t="s">
        <v>114</v>
      </c>
      <c r="H5" s="59" t="s">
        <v>7</v>
      </c>
      <c r="I5" s="215" t="s">
        <v>8</v>
      </c>
      <c r="K5" s="117" t="s">
        <v>113</v>
      </c>
      <c r="L5" s="116" t="str">
        <f t="shared" ref="L5:M5" si="0">C5</f>
        <v>alku klo</v>
      </c>
      <c r="M5" s="116" t="str">
        <f t="shared" si="0"/>
        <v>loppu klo</v>
      </c>
    </row>
    <row r="6" spans="1:15" ht="24" customHeight="1" x14ac:dyDescent="0.25">
      <c r="A6" s="32" t="s">
        <v>36</v>
      </c>
      <c r="B6" s="209">
        <v>45689</v>
      </c>
      <c r="C6" s="187"/>
      <c r="D6" s="100"/>
      <c r="E6" s="49"/>
      <c r="F6" s="45"/>
      <c r="G6" s="45"/>
      <c r="H6" s="46" t="str">
        <f t="shared" ref="H6:H12" si="1">IF(K6&gt;0.417,1,"")</f>
        <v/>
      </c>
      <c r="I6" s="206" t="str">
        <f t="shared" ref="I6:I12" si="2">IF(K6&lt;0.417,IF(K6&gt;0.25,1,""),"")</f>
        <v/>
      </c>
      <c r="K6" s="82"/>
      <c r="L6" s="82"/>
      <c r="M6" s="82"/>
    </row>
    <row r="7" spans="1:15" ht="24" customHeight="1" thickBot="1" x14ac:dyDescent="0.3">
      <c r="A7" s="32" t="s">
        <v>37</v>
      </c>
      <c r="B7" s="209">
        <v>45690</v>
      </c>
      <c r="C7" s="188"/>
      <c r="D7" s="105"/>
      <c r="E7" s="33"/>
      <c r="F7" s="34"/>
      <c r="G7" s="34"/>
      <c r="H7" s="40" t="str">
        <f t="shared" si="1"/>
        <v/>
      </c>
      <c r="I7" s="41" t="str">
        <f t="shared" si="2"/>
        <v/>
      </c>
      <c r="K7" s="82"/>
      <c r="L7" s="82"/>
      <c r="M7" s="82"/>
    </row>
    <row r="8" spans="1:15" ht="24" customHeight="1" x14ac:dyDescent="0.25">
      <c r="A8" s="53" t="s">
        <v>38</v>
      </c>
      <c r="B8" s="209">
        <v>45691</v>
      </c>
      <c r="C8" s="115"/>
      <c r="D8" s="106"/>
      <c r="E8" s="63"/>
      <c r="F8" s="64"/>
      <c r="G8" s="64"/>
      <c r="H8" s="74" t="str">
        <f t="shared" si="1"/>
        <v/>
      </c>
      <c r="I8" s="213" t="str">
        <f t="shared" si="2"/>
        <v/>
      </c>
      <c r="J8" s="54" t="s">
        <v>46</v>
      </c>
      <c r="K8" s="82">
        <f>M8-L8</f>
        <v>0</v>
      </c>
      <c r="L8" s="82">
        <f t="shared" ref="L8:M12" si="3">C8</f>
        <v>0</v>
      </c>
      <c r="M8" s="82">
        <f t="shared" si="3"/>
        <v>0</v>
      </c>
    </row>
    <row r="9" spans="1:15" ht="24" customHeight="1" x14ac:dyDescent="0.25">
      <c r="A9" s="148" t="s">
        <v>39</v>
      </c>
      <c r="B9" s="209">
        <v>45692</v>
      </c>
      <c r="C9" s="93"/>
      <c r="D9" s="84"/>
      <c r="E9" s="6"/>
      <c r="F9" s="15"/>
      <c r="G9" s="15"/>
      <c r="H9" s="29" t="str">
        <f t="shared" si="1"/>
        <v/>
      </c>
      <c r="I9" s="205" t="str">
        <f t="shared" si="2"/>
        <v/>
      </c>
      <c r="J9" s="42"/>
      <c r="K9" s="82">
        <f>M9-L9</f>
        <v>0</v>
      </c>
      <c r="L9" s="82">
        <f t="shared" si="3"/>
        <v>0</v>
      </c>
      <c r="M9" s="82">
        <f t="shared" si="3"/>
        <v>0</v>
      </c>
    </row>
    <row r="10" spans="1:15" ht="24" customHeight="1" x14ac:dyDescent="0.25">
      <c r="A10" s="148" t="s">
        <v>40</v>
      </c>
      <c r="B10" s="209">
        <v>45693</v>
      </c>
      <c r="C10" s="93"/>
      <c r="D10" s="84"/>
      <c r="E10" s="6"/>
      <c r="F10" s="15"/>
      <c r="G10" s="15"/>
      <c r="H10" s="29" t="str">
        <f t="shared" si="1"/>
        <v/>
      </c>
      <c r="I10" s="205" t="str">
        <f t="shared" si="2"/>
        <v/>
      </c>
      <c r="J10" s="42"/>
      <c r="K10" s="82">
        <f>M10-L10</f>
        <v>0</v>
      </c>
      <c r="L10" s="82">
        <f t="shared" si="3"/>
        <v>0</v>
      </c>
      <c r="M10" s="82">
        <f t="shared" si="3"/>
        <v>0</v>
      </c>
    </row>
    <row r="11" spans="1:15" ht="24" customHeight="1" x14ac:dyDescent="0.25">
      <c r="A11" s="148" t="s">
        <v>34</v>
      </c>
      <c r="B11" s="209">
        <v>45694</v>
      </c>
      <c r="C11" s="93"/>
      <c r="D11" s="84"/>
      <c r="E11" s="6"/>
      <c r="F11" s="15"/>
      <c r="G11" s="15"/>
      <c r="H11" s="29" t="str">
        <f t="shared" si="1"/>
        <v/>
      </c>
      <c r="I11" s="205" t="str">
        <f t="shared" si="2"/>
        <v/>
      </c>
      <c r="J11" s="42"/>
      <c r="K11" s="82">
        <f>M11-L11</f>
        <v>0</v>
      </c>
      <c r="L11" s="82">
        <f t="shared" si="3"/>
        <v>0</v>
      </c>
      <c r="M11" s="82">
        <f t="shared" si="3"/>
        <v>0</v>
      </c>
    </row>
    <row r="12" spans="1:15" ht="24" customHeight="1" thickBot="1" x14ac:dyDescent="0.3">
      <c r="A12" s="148" t="s">
        <v>35</v>
      </c>
      <c r="B12" s="209">
        <v>45695</v>
      </c>
      <c r="C12" s="96"/>
      <c r="D12" s="86"/>
      <c r="E12" s="7"/>
      <c r="F12" s="22"/>
      <c r="G12" s="22"/>
      <c r="H12" s="47" t="str">
        <f t="shared" si="1"/>
        <v/>
      </c>
      <c r="I12" s="204" t="str">
        <f t="shared" si="2"/>
        <v/>
      </c>
      <c r="J12" s="42"/>
      <c r="K12" s="82">
        <f>M12-L12</f>
        <v>0</v>
      </c>
      <c r="L12" s="82">
        <f t="shared" si="3"/>
        <v>0</v>
      </c>
      <c r="M12" s="82">
        <f t="shared" si="3"/>
        <v>0</v>
      </c>
    </row>
    <row r="13" spans="1:15" ht="24" customHeight="1" x14ac:dyDescent="0.3">
      <c r="A13" s="145" t="s">
        <v>36</v>
      </c>
      <c r="B13" s="209">
        <v>45696</v>
      </c>
      <c r="C13" s="187"/>
      <c r="D13" s="100"/>
      <c r="E13" s="49"/>
      <c r="F13" s="45"/>
      <c r="G13" s="45"/>
      <c r="H13" s="46" t="str">
        <f>IF(K13&gt;0.417,1,"")</f>
        <v/>
      </c>
      <c r="I13" s="206" t="str">
        <f>IF(K13&lt;0.417,IF(K13&gt;0.25,1,""),"")</f>
        <v/>
      </c>
      <c r="J13" s="42"/>
      <c r="M13" s="82"/>
      <c r="N13" s="82"/>
      <c r="O13" s="82"/>
    </row>
    <row r="14" spans="1:15" ht="24" customHeight="1" thickBot="1" x14ac:dyDescent="0.35">
      <c r="A14" s="32" t="s">
        <v>37</v>
      </c>
      <c r="B14" s="209">
        <v>45697</v>
      </c>
      <c r="C14" s="114"/>
      <c r="D14" s="111"/>
      <c r="E14" s="38"/>
      <c r="F14" s="39"/>
      <c r="G14" s="39"/>
      <c r="H14" s="40" t="str">
        <f>IF(K14&gt;0.417,1,"")</f>
        <v/>
      </c>
      <c r="I14" s="41" t="str">
        <f>IF(K14&lt;0.417,IF(K14&gt;0.25,1,""),"")</f>
        <v/>
      </c>
      <c r="J14" s="42"/>
      <c r="M14" s="82"/>
      <c r="N14" s="82"/>
      <c r="O14" s="82"/>
    </row>
    <row r="15" spans="1:15" ht="24" customHeight="1" x14ac:dyDescent="0.25">
      <c r="A15" s="53" t="s">
        <v>38</v>
      </c>
      <c r="B15" s="209">
        <v>45698</v>
      </c>
      <c r="C15" s="97"/>
      <c r="D15" s="92"/>
      <c r="E15" s="43"/>
      <c r="F15" s="19"/>
      <c r="G15" s="19"/>
      <c r="H15" s="44" t="str">
        <f t="shared" ref="H15:H17" si="4">IF(K15&gt;0.417,1,"")</f>
        <v/>
      </c>
      <c r="I15" s="203" t="str">
        <f t="shared" ref="I15:I17" si="5">IF(K15&lt;0.417,IF(K15&gt;0.25,1,""),"")</f>
        <v/>
      </c>
      <c r="J15" s="54" t="s">
        <v>47</v>
      </c>
      <c r="K15" s="82">
        <f>M15-L15</f>
        <v>0</v>
      </c>
      <c r="L15" s="82">
        <f t="shared" ref="L15:M19" si="6">C15</f>
        <v>0</v>
      </c>
      <c r="M15" s="82">
        <f t="shared" si="6"/>
        <v>0</v>
      </c>
    </row>
    <row r="16" spans="1:15" ht="24" customHeight="1" x14ac:dyDescent="0.25">
      <c r="A16" s="148" t="s">
        <v>39</v>
      </c>
      <c r="B16" s="209">
        <v>45699</v>
      </c>
      <c r="C16" s="83"/>
      <c r="D16" s="84"/>
      <c r="E16" s="6"/>
      <c r="F16" s="15"/>
      <c r="G16" s="15"/>
      <c r="H16" s="29" t="str">
        <f t="shared" ref="H16" si="7">IF(K16&gt;0.417,1,"")</f>
        <v/>
      </c>
      <c r="I16" s="205" t="str">
        <f t="shared" si="5"/>
        <v/>
      </c>
      <c r="J16" s="42"/>
      <c r="K16" s="82">
        <f>M16-L16</f>
        <v>0</v>
      </c>
      <c r="L16" s="82">
        <f t="shared" si="6"/>
        <v>0</v>
      </c>
      <c r="M16" s="82">
        <f t="shared" si="6"/>
        <v>0</v>
      </c>
    </row>
    <row r="17" spans="1:13" ht="24" customHeight="1" x14ac:dyDescent="0.25">
      <c r="A17" s="148" t="s">
        <v>40</v>
      </c>
      <c r="B17" s="209">
        <v>45700</v>
      </c>
      <c r="C17" s="83"/>
      <c r="D17" s="84"/>
      <c r="E17" s="6"/>
      <c r="F17" s="15"/>
      <c r="G17" s="15"/>
      <c r="H17" s="29" t="str">
        <f t="shared" si="4"/>
        <v/>
      </c>
      <c r="I17" s="205" t="str">
        <f t="shared" si="5"/>
        <v/>
      </c>
      <c r="J17" s="42"/>
      <c r="K17" s="82">
        <f>M17-L17</f>
        <v>0</v>
      </c>
      <c r="L17" s="82">
        <f t="shared" si="6"/>
        <v>0</v>
      </c>
      <c r="M17" s="82">
        <f t="shared" si="6"/>
        <v>0</v>
      </c>
    </row>
    <row r="18" spans="1:13" ht="24" customHeight="1" x14ac:dyDescent="0.25">
      <c r="A18" s="148" t="s">
        <v>34</v>
      </c>
      <c r="B18" s="209">
        <v>45701</v>
      </c>
      <c r="C18" s="83"/>
      <c r="D18" s="84"/>
      <c r="E18" s="6"/>
      <c r="F18" s="15"/>
      <c r="G18" s="15"/>
      <c r="H18" s="29" t="str">
        <f t="shared" ref="H18:H19" si="8">IF(K18&gt;0.417,1,"")</f>
        <v/>
      </c>
      <c r="I18" s="205" t="str">
        <f t="shared" ref="I18:I19" si="9">IF(K18&lt;0.417,IF(K18&gt;0.25,1,""),"")</f>
        <v/>
      </c>
      <c r="J18" s="42"/>
      <c r="K18" s="82">
        <f>M18-L18</f>
        <v>0</v>
      </c>
      <c r="L18" s="82">
        <f t="shared" si="6"/>
        <v>0</v>
      </c>
      <c r="M18" s="82">
        <f t="shared" si="6"/>
        <v>0</v>
      </c>
    </row>
    <row r="19" spans="1:13" ht="24" customHeight="1" thickBot="1" x14ac:dyDescent="0.3">
      <c r="A19" s="148" t="s">
        <v>35</v>
      </c>
      <c r="B19" s="209">
        <v>45702</v>
      </c>
      <c r="C19" s="85"/>
      <c r="D19" s="86"/>
      <c r="E19" s="7"/>
      <c r="F19" s="22"/>
      <c r="G19" s="22"/>
      <c r="H19" s="47" t="str">
        <f t="shared" si="8"/>
        <v/>
      </c>
      <c r="I19" s="204" t="str">
        <f t="shared" si="9"/>
        <v/>
      </c>
      <c r="J19" s="42"/>
      <c r="K19" s="82">
        <f>M19-L19</f>
        <v>0</v>
      </c>
      <c r="L19" s="82">
        <f t="shared" si="6"/>
        <v>0</v>
      </c>
      <c r="M19" s="82">
        <f t="shared" si="6"/>
        <v>0</v>
      </c>
    </row>
    <row r="20" spans="1:13" ht="24" customHeight="1" x14ac:dyDescent="0.3">
      <c r="A20" s="145" t="s">
        <v>36</v>
      </c>
      <c r="B20" s="209">
        <v>45703</v>
      </c>
      <c r="C20" s="101"/>
      <c r="D20" s="88"/>
      <c r="E20" s="25"/>
      <c r="F20" s="26"/>
      <c r="G20" s="26"/>
      <c r="H20" s="37" t="str">
        <f>IF(K20&gt;0.417,1,"")</f>
        <v/>
      </c>
      <c r="I20" s="27" t="str">
        <f>IF(K20&lt;0.417,IF(K20&gt;0.25,1,""),"")</f>
        <v/>
      </c>
      <c r="J20" s="42"/>
      <c r="M20" s="82"/>
    </row>
    <row r="21" spans="1:13" ht="24" customHeight="1" thickBot="1" x14ac:dyDescent="0.35">
      <c r="A21" s="195" t="s">
        <v>37</v>
      </c>
      <c r="B21" s="209">
        <v>45704</v>
      </c>
      <c r="C21" s="110"/>
      <c r="D21" s="111"/>
      <c r="E21" s="38"/>
      <c r="F21" s="39"/>
      <c r="G21" s="39"/>
      <c r="H21" s="40" t="str">
        <f>IF(K21&gt;0.417,1,"")</f>
        <v/>
      </c>
      <c r="I21" s="41" t="str">
        <f>IF(K21&lt;0.417,IF(K21&gt;0.25,1,""),"")</f>
        <v/>
      </c>
      <c r="J21" s="42"/>
      <c r="M21" s="82"/>
    </row>
    <row r="22" spans="1:13" ht="24" customHeight="1" x14ac:dyDescent="0.25">
      <c r="A22" s="53" t="s">
        <v>38</v>
      </c>
      <c r="B22" s="209">
        <v>45705</v>
      </c>
      <c r="C22" s="97"/>
      <c r="D22" s="92"/>
      <c r="E22" s="43"/>
      <c r="F22" s="19"/>
      <c r="G22" s="19"/>
      <c r="H22" s="44" t="str">
        <f t="shared" ref="H22:H23" si="10">IF(K22&gt;0.417,1,"")</f>
        <v/>
      </c>
      <c r="I22" s="203" t="str">
        <f t="shared" ref="I22:I23" si="11">IF(K22&lt;0.417,IF(K22&gt;0.25,1,""),"")</f>
        <v/>
      </c>
      <c r="J22" s="54" t="s">
        <v>48</v>
      </c>
      <c r="K22" s="82">
        <f>M22-L22</f>
        <v>0</v>
      </c>
      <c r="L22" s="82">
        <f t="shared" ref="L22:L23" si="12">C22</f>
        <v>0</v>
      </c>
      <c r="M22" s="82">
        <f t="shared" ref="M22:M23" si="13">D22</f>
        <v>0</v>
      </c>
    </row>
    <row r="23" spans="1:13" ht="24" customHeight="1" x14ac:dyDescent="0.25">
      <c r="A23" s="148" t="s">
        <v>39</v>
      </c>
      <c r="B23" s="209">
        <v>45706</v>
      </c>
      <c r="C23" s="214"/>
      <c r="D23" s="104"/>
      <c r="E23" s="30"/>
      <c r="F23" s="31"/>
      <c r="G23" s="31"/>
      <c r="H23" s="74" t="str">
        <f t="shared" si="10"/>
        <v/>
      </c>
      <c r="I23" s="213" t="str">
        <f t="shared" si="11"/>
        <v/>
      </c>
      <c r="J23" s="42"/>
      <c r="K23" s="82">
        <f>M23-L23</f>
        <v>0</v>
      </c>
      <c r="L23" s="82">
        <f t="shared" si="12"/>
        <v>0</v>
      </c>
      <c r="M23" s="82">
        <f t="shared" si="13"/>
        <v>0</v>
      </c>
    </row>
    <row r="24" spans="1:13" ht="24" customHeight="1" x14ac:dyDescent="0.25">
      <c r="A24" s="148" t="s">
        <v>40</v>
      </c>
      <c r="B24" s="209">
        <v>45707</v>
      </c>
      <c r="C24" s="214"/>
      <c r="D24" s="104"/>
      <c r="E24" s="30"/>
      <c r="F24" s="31"/>
      <c r="G24" s="31"/>
      <c r="H24" s="74" t="str">
        <f t="shared" ref="H24" si="14">IF(K24&gt;0.417,1,"")</f>
        <v/>
      </c>
      <c r="I24" s="213" t="str">
        <f t="shared" ref="I24" si="15">IF(K24&lt;0.417,IF(K24&gt;0.25,1,""),"")</f>
        <v/>
      </c>
      <c r="J24" s="42"/>
      <c r="K24" s="82">
        <f>M24-L24</f>
        <v>0</v>
      </c>
      <c r="L24" s="82">
        <f t="shared" ref="L24:L26" si="16">C24</f>
        <v>0</v>
      </c>
      <c r="M24" s="82">
        <f t="shared" ref="M24:M26" si="17">D24</f>
        <v>0</v>
      </c>
    </row>
    <row r="25" spans="1:13" ht="24" customHeight="1" x14ac:dyDescent="0.25">
      <c r="A25" s="148" t="s">
        <v>34</v>
      </c>
      <c r="B25" s="209">
        <v>45708</v>
      </c>
      <c r="C25" s="214"/>
      <c r="D25" s="104"/>
      <c r="E25" s="30"/>
      <c r="F25" s="31"/>
      <c r="G25" s="31"/>
      <c r="H25" s="74" t="str">
        <f t="shared" ref="H25:H26" si="18">IF(K25&gt;0.417,1,"")</f>
        <v/>
      </c>
      <c r="I25" s="213" t="str">
        <f t="shared" ref="I25:I26" si="19">IF(K25&lt;0.417,IF(K25&gt;0.25,1,""),"")</f>
        <v/>
      </c>
      <c r="J25" s="42"/>
      <c r="K25" s="82">
        <f>M25-L25</f>
        <v>0</v>
      </c>
      <c r="L25" s="82">
        <f>C25</f>
        <v>0</v>
      </c>
      <c r="M25" s="82">
        <f>D25</f>
        <v>0</v>
      </c>
    </row>
    <row r="26" spans="1:13" ht="24" customHeight="1" thickBot="1" x14ac:dyDescent="0.3">
      <c r="A26" s="148" t="s">
        <v>35</v>
      </c>
      <c r="B26" s="209">
        <v>45709</v>
      </c>
      <c r="C26" s="214"/>
      <c r="D26" s="104"/>
      <c r="E26" s="30"/>
      <c r="F26" s="31"/>
      <c r="G26" s="31"/>
      <c r="H26" s="74" t="str">
        <f t="shared" si="18"/>
        <v/>
      </c>
      <c r="I26" s="213" t="str">
        <f t="shared" si="19"/>
        <v/>
      </c>
      <c r="J26" s="42"/>
      <c r="K26" s="82">
        <f>M26-L26</f>
        <v>0</v>
      </c>
      <c r="L26" s="82">
        <f t="shared" si="16"/>
        <v>0</v>
      </c>
      <c r="M26" s="82">
        <f t="shared" si="17"/>
        <v>0</v>
      </c>
    </row>
    <row r="27" spans="1:13" ht="24" customHeight="1" x14ac:dyDescent="0.3">
      <c r="A27" s="145" t="s">
        <v>36</v>
      </c>
      <c r="B27" s="209">
        <v>45710</v>
      </c>
      <c r="C27" s="101"/>
      <c r="D27" s="88"/>
      <c r="E27" s="25"/>
      <c r="F27" s="26"/>
      <c r="G27" s="26"/>
      <c r="H27" s="37" t="str">
        <f>IF(K27&gt;0.417,1,"")</f>
        <v/>
      </c>
      <c r="I27" s="27" t="str">
        <f>IF(K27&lt;0.417,IF(K27&gt;0.25,1,""),"")</f>
        <v/>
      </c>
      <c r="J27" s="42"/>
      <c r="M27" s="82"/>
    </row>
    <row r="28" spans="1:13" ht="24" customHeight="1" thickBot="1" x14ac:dyDescent="0.35">
      <c r="A28" s="195" t="s">
        <v>37</v>
      </c>
      <c r="B28" s="209">
        <v>45711</v>
      </c>
      <c r="C28" s="183"/>
      <c r="D28" s="105"/>
      <c r="E28" s="33"/>
      <c r="F28" s="34"/>
      <c r="G28" s="34"/>
      <c r="H28" s="177" t="str">
        <f>IF(K28&gt;0.417,1,"")</f>
        <v/>
      </c>
      <c r="I28" s="35" t="str">
        <f>IF(K28&lt;0.417,IF(K28&gt;0.25,1,""),"")</f>
        <v/>
      </c>
      <c r="J28" s="42"/>
      <c r="M28" s="82"/>
    </row>
    <row r="29" spans="1:13" ht="24" customHeight="1" x14ac:dyDescent="0.25">
      <c r="A29" s="53" t="s">
        <v>38</v>
      </c>
      <c r="B29" s="209">
        <v>45712</v>
      </c>
      <c r="C29" s="122"/>
      <c r="D29" s="106"/>
      <c r="E29" s="63"/>
      <c r="F29" s="64"/>
      <c r="G29" s="64"/>
      <c r="H29" s="174" t="str">
        <f t="shared" ref="H29:H32" si="20">IF(K29&gt;0.417,1,"")</f>
        <v/>
      </c>
      <c r="I29" s="207" t="str">
        <f t="shared" ref="I29:I32" si="21">IF(K29&lt;0.417,IF(K29&gt;0.25,1,""),"")</f>
        <v/>
      </c>
      <c r="J29" s="54" t="s">
        <v>49</v>
      </c>
      <c r="K29" s="82">
        <f>M29-L29</f>
        <v>0</v>
      </c>
      <c r="L29" s="82">
        <f t="shared" ref="L29:L32" si="22">C29</f>
        <v>0</v>
      </c>
      <c r="M29" s="82">
        <f t="shared" ref="M29:M32" si="23">D29</f>
        <v>0</v>
      </c>
    </row>
    <row r="30" spans="1:13" ht="24" customHeight="1" x14ac:dyDescent="0.25">
      <c r="A30" s="148" t="s">
        <v>39</v>
      </c>
      <c r="B30" s="209">
        <v>45713</v>
      </c>
      <c r="C30" s="83"/>
      <c r="D30" s="84"/>
      <c r="E30" s="6"/>
      <c r="F30" s="15"/>
      <c r="G30" s="15"/>
      <c r="H30" s="29" t="str">
        <f t="shared" ref="H30" si="24">IF(K30&gt;0.417,1,"")</f>
        <v/>
      </c>
      <c r="I30" s="205" t="str">
        <f t="shared" ref="I30" si="25">IF(K30&lt;0.417,IF(K30&gt;0.25,1,""),"")</f>
        <v/>
      </c>
      <c r="J30" s="42"/>
      <c r="K30" s="82">
        <f>M30-L30</f>
        <v>0</v>
      </c>
      <c r="L30" s="82">
        <f t="shared" ref="L30" si="26">C30</f>
        <v>0</v>
      </c>
      <c r="M30" s="82">
        <f t="shared" ref="M30" si="27">D30</f>
        <v>0</v>
      </c>
    </row>
    <row r="31" spans="1:13" ht="24" customHeight="1" x14ac:dyDescent="0.25">
      <c r="A31" s="148" t="s">
        <v>40</v>
      </c>
      <c r="B31" s="209">
        <v>45714</v>
      </c>
      <c r="C31" s="83"/>
      <c r="D31" s="84"/>
      <c r="E31" s="6"/>
      <c r="F31" s="15"/>
      <c r="G31" s="15"/>
      <c r="H31" s="29" t="str">
        <f t="shared" si="20"/>
        <v/>
      </c>
      <c r="I31" s="205" t="str">
        <f t="shared" si="21"/>
        <v/>
      </c>
      <c r="J31" s="42"/>
      <c r="K31" s="82">
        <f>M31-L31</f>
        <v>0</v>
      </c>
      <c r="L31" s="82">
        <f t="shared" si="22"/>
        <v>0</v>
      </c>
      <c r="M31" s="82">
        <f t="shared" si="23"/>
        <v>0</v>
      </c>
    </row>
    <row r="32" spans="1:13" ht="24" customHeight="1" x14ac:dyDescent="0.25">
      <c r="A32" s="148" t="s">
        <v>34</v>
      </c>
      <c r="B32" s="209">
        <v>45715</v>
      </c>
      <c r="C32" s="83"/>
      <c r="D32" s="84"/>
      <c r="E32" s="6"/>
      <c r="F32" s="15"/>
      <c r="G32" s="15"/>
      <c r="H32" s="29" t="str">
        <f t="shared" si="20"/>
        <v/>
      </c>
      <c r="I32" s="205" t="str">
        <f t="shared" si="21"/>
        <v/>
      </c>
      <c r="J32" s="42"/>
      <c r="K32" s="82">
        <f>M32-L32</f>
        <v>0</v>
      </c>
      <c r="L32" s="82">
        <f t="shared" si="22"/>
        <v>0</v>
      </c>
      <c r="M32" s="82">
        <f t="shared" si="23"/>
        <v>0</v>
      </c>
    </row>
    <row r="33" spans="1:15" ht="24" customHeight="1" thickBot="1" x14ac:dyDescent="0.3">
      <c r="A33" s="148" t="s">
        <v>35</v>
      </c>
      <c r="B33" s="209">
        <v>45716</v>
      </c>
      <c r="C33" s="83"/>
      <c r="D33" s="84"/>
      <c r="E33" s="6"/>
      <c r="F33" s="15"/>
      <c r="G33" s="15"/>
      <c r="H33" s="29" t="str">
        <f t="shared" ref="H33" si="28">IF(K33&gt;0.417,1,"")</f>
        <v/>
      </c>
      <c r="I33" s="205" t="str">
        <f t="shared" ref="I33" si="29">IF(K33&lt;0.417,IF(K33&gt;0.25,1,""),"")</f>
        <v/>
      </c>
      <c r="J33" s="42"/>
      <c r="K33" s="82">
        <f>M33-L33</f>
        <v>0</v>
      </c>
      <c r="L33" s="82">
        <f t="shared" ref="L33" si="30">C33</f>
        <v>0</v>
      </c>
      <c r="M33" s="82">
        <f t="shared" ref="M33" si="31">D33</f>
        <v>0</v>
      </c>
    </row>
    <row r="34" spans="1:15" ht="18" customHeight="1" thickTop="1" x14ac:dyDescent="0.3">
      <c r="F34" s="75">
        <f>SUM(F6:F33)</f>
        <v>0</v>
      </c>
      <c r="G34" s="75">
        <f>SUM(G6:G33)</f>
        <v>0</v>
      </c>
      <c r="H34" s="75">
        <f>SUM(H6:H33)</f>
        <v>0</v>
      </c>
      <c r="I34" s="75">
        <f>SUM(I6:I33)</f>
        <v>0</v>
      </c>
      <c r="K34" s="159">
        <f>SUM(K6:K33)</f>
        <v>0</v>
      </c>
      <c r="L34" s="118"/>
      <c r="M34" s="82"/>
      <c r="N34" s="82"/>
      <c r="O34" s="82"/>
    </row>
    <row r="35" spans="1:15" x14ac:dyDescent="0.3">
      <c r="F35" s="240">
        <f>(F34+G34)*Yhteenveto!$D$21</f>
        <v>0</v>
      </c>
      <c r="G35" s="241"/>
      <c r="H35" s="172">
        <f>Yhteenveto!$F$21*H34</f>
        <v>0</v>
      </c>
      <c r="I35" s="172">
        <f>Yhteenveto!$G$21*I34</f>
        <v>0</v>
      </c>
      <c r="J35" s="173">
        <f>SUM(F35:I35)</f>
        <v>0</v>
      </c>
      <c r="M35" s="82"/>
      <c r="N35" s="82"/>
      <c r="O35" s="82"/>
    </row>
    <row r="36" spans="1:15" x14ac:dyDescent="0.3">
      <c r="G36" s="20"/>
      <c r="K36" s="23">
        <f>COUNTA(K6:K33)</f>
        <v>20</v>
      </c>
      <c r="L36" t="s">
        <v>100</v>
      </c>
    </row>
    <row r="37" spans="1:15" x14ac:dyDescent="0.3">
      <c r="G37" s="9"/>
      <c r="K37" s="23">
        <f>K36*7.5</f>
        <v>150</v>
      </c>
      <c r="L37" t="s">
        <v>99</v>
      </c>
    </row>
    <row r="40" spans="1:15" x14ac:dyDescent="0.3">
      <c r="E40" s="175" t="s">
        <v>122</v>
      </c>
      <c r="F40" s="212">
        <f>Tammi!$F$42</f>
        <v>45688</v>
      </c>
      <c r="G40">
        <f>Tammi!G42</f>
        <v>0</v>
      </c>
      <c r="H40" t="s">
        <v>6</v>
      </c>
    </row>
    <row r="41" spans="1:15" x14ac:dyDescent="0.3">
      <c r="E41" s="175" t="s">
        <v>122</v>
      </c>
      <c r="F41" s="212">
        <f>B33</f>
        <v>45716</v>
      </c>
      <c r="G41" s="141"/>
      <c r="H41" t="s">
        <v>6</v>
      </c>
    </row>
    <row r="42" spans="1:15" x14ac:dyDescent="0.3">
      <c r="E42" s="137" t="s">
        <v>110</v>
      </c>
      <c r="G42" s="136">
        <f>IF(G41&gt;0,G41-G40,0)</f>
        <v>0</v>
      </c>
      <c r="H42" t="s">
        <v>6</v>
      </c>
    </row>
    <row r="43" spans="1:15" x14ac:dyDescent="0.3">
      <c r="E43" s="137" t="s">
        <v>111</v>
      </c>
      <c r="G43" s="136">
        <f>F34+G34</f>
        <v>0</v>
      </c>
      <c r="H43" s="138" t="e">
        <f>G43/G42</f>
        <v>#DIV/0!</v>
      </c>
    </row>
    <row r="44" spans="1:15" x14ac:dyDescent="0.3">
      <c r="E44" s="137" t="s">
        <v>112</v>
      </c>
      <c r="G44" s="136">
        <f>G42-G43</f>
        <v>0</v>
      </c>
      <c r="H44" s="138" t="e">
        <f>G44/G42</f>
        <v>#DIV/0!</v>
      </c>
    </row>
  </sheetData>
  <customSheetViews>
    <customSheetView guid="{E9DA6026-2258-4365-8B59-CF78043EB8B1}" fitToPage="1">
      <selection activeCell="G40" sqref="G40"/>
      <pageMargins left="0.39370078740157483" right="0.39370078740157483" top="0.59055118110236227" bottom="0.59055118110236227" header="0.39370078740157483" footer="0.39370078740157483"/>
      <pageSetup paperSize="9" scale="94" orientation="portrait" r:id="rId1"/>
      <headerFooter alignWithMargins="0"/>
    </customSheetView>
  </customSheetViews>
  <mergeCells count="1">
    <mergeCell ref="F35:G35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94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5"/>
  <sheetViews>
    <sheetView topLeftCell="A17" zoomScaleNormal="100" workbookViewId="0">
      <selection activeCell="C40" sqref="C40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2" customWidth="1"/>
    <col min="5" max="5" width="38.90625" customWidth="1"/>
    <col min="6" max="7" width="8.6328125" customWidth="1"/>
    <col min="8" max="8" width="10.54296875" customWidth="1"/>
    <col min="9" max="9" width="10.90625" customWidth="1"/>
    <col min="10" max="10" width="9.54296875" customWidth="1"/>
    <col min="11" max="11" width="8.08984375" style="23" bestFit="1" customWidth="1"/>
    <col min="12" max="12" width="7.36328125" style="23" bestFit="1" customWidth="1"/>
    <col min="13" max="13" width="9.08984375" customWidth="1"/>
  </cols>
  <sheetData>
    <row r="1" spans="1:13" ht="18" customHeight="1" x14ac:dyDescent="0.4">
      <c r="B1" s="2" t="str">
        <f>Tammi!$B1</f>
        <v>Firma Oy</v>
      </c>
      <c r="E1" s="4" t="str">
        <f>Tammi!$E1</f>
        <v>MATKARAPORTTI</v>
      </c>
    </row>
    <row r="2" spans="1:13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2025</v>
      </c>
    </row>
    <row r="3" spans="1:13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3</v>
      </c>
    </row>
    <row r="4" spans="1:13" ht="15.5" thickBot="1" x14ac:dyDescent="0.35">
      <c r="B4" s="2"/>
    </row>
    <row r="5" spans="1:13" ht="26.5" thickBot="1" x14ac:dyDescent="0.3">
      <c r="A5" s="65"/>
      <c r="B5" s="58" t="s">
        <v>2</v>
      </c>
      <c r="C5" s="112" t="s">
        <v>3</v>
      </c>
      <c r="D5" s="112" t="s">
        <v>4</v>
      </c>
      <c r="E5" s="59" t="s">
        <v>5</v>
      </c>
      <c r="F5" s="59" t="s">
        <v>6</v>
      </c>
      <c r="G5" s="59" t="s">
        <v>114</v>
      </c>
      <c r="H5" s="59" t="s">
        <v>7</v>
      </c>
      <c r="I5" s="215" t="s">
        <v>8</v>
      </c>
      <c r="K5" s="117" t="s">
        <v>113</v>
      </c>
      <c r="L5" s="116" t="str">
        <f t="shared" ref="L5:M5" si="0">C5</f>
        <v>alku klo</v>
      </c>
      <c r="M5" s="117" t="str">
        <f t="shared" si="0"/>
        <v>loppu klo</v>
      </c>
    </row>
    <row r="6" spans="1:13" ht="24" customHeight="1" x14ac:dyDescent="0.25">
      <c r="A6" s="132" t="s">
        <v>36</v>
      </c>
      <c r="B6" s="209">
        <v>45717</v>
      </c>
      <c r="C6" s="187"/>
      <c r="D6" s="100"/>
      <c r="E6" s="49"/>
      <c r="F6" s="45"/>
      <c r="G6" s="45"/>
      <c r="H6" s="46" t="str">
        <f t="shared" ref="H6:H18" si="1">IF(K6&gt;0.417,1,"")</f>
        <v/>
      </c>
      <c r="I6" s="206" t="str">
        <f t="shared" ref="I6:I18" si="2">IF(K6&lt;0.417,IF(K6&gt;0.25,1,""),"")</f>
        <v/>
      </c>
      <c r="K6" s="82"/>
      <c r="L6" s="82"/>
      <c r="M6" s="82"/>
    </row>
    <row r="7" spans="1:13" ht="24" customHeight="1" thickBot="1" x14ac:dyDescent="0.3">
      <c r="A7" s="133" t="s">
        <v>37</v>
      </c>
      <c r="B7" s="209">
        <v>45718</v>
      </c>
      <c r="C7" s="114"/>
      <c r="D7" s="111"/>
      <c r="E7" s="38"/>
      <c r="F7" s="39"/>
      <c r="G7" s="39"/>
      <c r="H7" s="40" t="str">
        <f t="shared" si="1"/>
        <v/>
      </c>
      <c r="I7" s="41" t="str">
        <f t="shared" si="2"/>
        <v/>
      </c>
      <c r="K7" s="82"/>
      <c r="L7" s="82"/>
      <c r="M7" s="82"/>
    </row>
    <row r="8" spans="1:13" ht="24" customHeight="1" x14ac:dyDescent="0.25">
      <c r="A8" s="53" t="s">
        <v>38</v>
      </c>
      <c r="B8" s="209">
        <v>45719</v>
      </c>
      <c r="C8" s="186"/>
      <c r="D8" s="104"/>
      <c r="E8" s="30"/>
      <c r="F8" s="31"/>
      <c r="G8" s="31"/>
      <c r="H8" s="74" t="str">
        <f t="shared" si="1"/>
        <v/>
      </c>
      <c r="I8" s="213" t="str">
        <f t="shared" si="2"/>
        <v/>
      </c>
      <c r="J8" s="54" t="s">
        <v>50</v>
      </c>
      <c r="K8" s="82">
        <f t="shared" ref="K8:K15" si="3">M8-L8</f>
        <v>0</v>
      </c>
      <c r="L8" s="82">
        <f t="shared" ref="L8:M12" si="4">C8</f>
        <v>0</v>
      </c>
      <c r="M8" s="82">
        <f t="shared" si="4"/>
        <v>0</v>
      </c>
    </row>
    <row r="9" spans="1:13" ht="24" customHeight="1" x14ac:dyDescent="0.25">
      <c r="A9" s="32" t="s">
        <v>39</v>
      </c>
      <c r="B9" s="209">
        <v>45720</v>
      </c>
      <c r="C9" s="93"/>
      <c r="D9" s="84"/>
      <c r="E9" s="6"/>
      <c r="F9" s="15"/>
      <c r="G9" s="15"/>
      <c r="H9" s="29" t="str">
        <f t="shared" si="1"/>
        <v/>
      </c>
      <c r="I9" s="205" t="str">
        <f t="shared" si="2"/>
        <v/>
      </c>
      <c r="K9" s="82">
        <f t="shared" si="3"/>
        <v>0</v>
      </c>
      <c r="L9" s="82">
        <f t="shared" si="4"/>
        <v>0</v>
      </c>
      <c r="M9" s="82">
        <f t="shared" si="4"/>
        <v>0</v>
      </c>
    </row>
    <row r="10" spans="1:13" ht="24" customHeight="1" x14ac:dyDescent="0.25">
      <c r="A10" s="61" t="s">
        <v>40</v>
      </c>
      <c r="B10" s="209">
        <v>45721</v>
      </c>
      <c r="C10" s="93"/>
      <c r="D10" s="84"/>
      <c r="E10" s="6"/>
      <c r="F10" s="29"/>
      <c r="G10" s="29"/>
      <c r="H10" s="29" t="str">
        <f t="shared" si="1"/>
        <v/>
      </c>
      <c r="I10" s="205" t="str">
        <f t="shared" si="2"/>
        <v/>
      </c>
      <c r="K10" s="82">
        <f t="shared" si="3"/>
        <v>0</v>
      </c>
      <c r="L10" s="82">
        <f t="shared" si="4"/>
        <v>0</v>
      </c>
      <c r="M10" s="82">
        <f t="shared" si="4"/>
        <v>0</v>
      </c>
    </row>
    <row r="11" spans="1:13" ht="24" customHeight="1" x14ac:dyDescent="0.25">
      <c r="A11" s="72" t="s">
        <v>34</v>
      </c>
      <c r="B11" s="209">
        <v>45722</v>
      </c>
      <c r="C11" s="93"/>
      <c r="D11" s="84"/>
      <c r="E11" s="6"/>
      <c r="F11" s="29"/>
      <c r="G11" s="29"/>
      <c r="H11" s="29" t="str">
        <f t="shared" si="1"/>
        <v/>
      </c>
      <c r="I11" s="205" t="str">
        <f t="shared" si="2"/>
        <v/>
      </c>
      <c r="K11" s="82">
        <f t="shared" si="3"/>
        <v>0</v>
      </c>
      <c r="L11" s="82">
        <f t="shared" si="4"/>
        <v>0</v>
      </c>
      <c r="M11" s="82">
        <f t="shared" si="4"/>
        <v>0</v>
      </c>
    </row>
    <row r="12" spans="1:13" ht="24" customHeight="1" thickBot="1" x14ac:dyDescent="0.3">
      <c r="A12" s="135" t="s">
        <v>35</v>
      </c>
      <c r="B12" s="209">
        <v>45723</v>
      </c>
      <c r="C12" s="113"/>
      <c r="D12" s="99"/>
      <c r="E12" s="60"/>
      <c r="F12" s="69"/>
      <c r="G12" s="69"/>
      <c r="H12" s="47" t="str">
        <f t="shared" si="1"/>
        <v/>
      </c>
      <c r="I12" s="204" t="str">
        <f t="shared" si="2"/>
        <v/>
      </c>
      <c r="K12" s="82">
        <f t="shared" si="3"/>
        <v>0</v>
      </c>
      <c r="L12" s="82">
        <f t="shared" si="4"/>
        <v>0</v>
      </c>
      <c r="M12" s="82">
        <f t="shared" si="4"/>
        <v>0</v>
      </c>
    </row>
    <row r="13" spans="1:13" ht="24" customHeight="1" x14ac:dyDescent="0.25">
      <c r="A13" s="145" t="s">
        <v>36</v>
      </c>
      <c r="B13" s="209">
        <v>45724</v>
      </c>
      <c r="C13" s="87"/>
      <c r="D13" s="88"/>
      <c r="E13" s="25"/>
      <c r="F13" s="26"/>
      <c r="G13" s="26"/>
      <c r="H13" s="46" t="str">
        <f t="shared" si="1"/>
        <v/>
      </c>
      <c r="I13" s="206" t="str">
        <f t="shared" si="2"/>
        <v/>
      </c>
      <c r="K13" s="82"/>
      <c r="L13" s="82"/>
      <c r="M13" s="82"/>
    </row>
    <row r="14" spans="1:13" ht="24" customHeight="1" thickBot="1" x14ac:dyDescent="0.3">
      <c r="A14" s="140" t="s">
        <v>37</v>
      </c>
      <c r="B14" s="209">
        <v>45725</v>
      </c>
      <c r="C14" s="114"/>
      <c r="D14" s="111"/>
      <c r="E14" s="38"/>
      <c r="F14" s="39"/>
      <c r="G14" s="39"/>
      <c r="H14" s="40" t="str">
        <f t="shared" si="1"/>
        <v/>
      </c>
      <c r="I14" s="41" t="str">
        <f t="shared" si="2"/>
        <v/>
      </c>
      <c r="K14" s="82"/>
      <c r="L14" s="82"/>
      <c r="M14" s="82"/>
    </row>
    <row r="15" spans="1:13" ht="24" customHeight="1" x14ac:dyDescent="0.25">
      <c r="A15" s="145" t="s">
        <v>38</v>
      </c>
      <c r="B15" s="209">
        <v>45726</v>
      </c>
      <c r="C15" s="165"/>
      <c r="D15" s="146"/>
      <c r="E15" s="149"/>
      <c r="F15" s="147"/>
      <c r="G15" s="147"/>
      <c r="H15" s="74" t="str">
        <f t="shared" si="1"/>
        <v/>
      </c>
      <c r="I15" s="213" t="str">
        <f t="shared" si="2"/>
        <v/>
      </c>
      <c r="J15" s="54" t="s">
        <v>51</v>
      </c>
      <c r="K15" s="82">
        <f t="shared" si="3"/>
        <v>0</v>
      </c>
      <c r="L15" s="82">
        <f t="shared" ref="L15:M19" si="5">C15</f>
        <v>0</v>
      </c>
      <c r="M15" s="82">
        <f t="shared" si="5"/>
        <v>0</v>
      </c>
    </row>
    <row r="16" spans="1:13" ht="24" customHeight="1" x14ac:dyDescent="0.25">
      <c r="A16" s="148" t="s">
        <v>39</v>
      </c>
      <c r="B16" s="209">
        <v>45727</v>
      </c>
      <c r="C16" s="93"/>
      <c r="D16" s="84"/>
      <c r="E16" s="6"/>
      <c r="F16" s="29"/>
      <c r="G16" s="29"/>
      <c r="H16" s="29" t="str">
        <f t="shared" si="1"/>
        <v/>
      </c>
      <c r="I16" s="205" t="str">
        <f t="shared" si="2"/>
        <v/>
      </c>
      <c r="K16" s="82">
        <f>M16-L16</f>
        <v>0</v>
      </c>
      <c r="L16" s="82">
        <f t="shared" si="5"/>
        <v>0</v>
      </c>
      <c r="M16" s="82">
        <f t="shared" si="5"/>
        <v>0</v>
      </c>
    </row>
    <row r="17" spans="1:13" ht="24" customHeight="1" x14ac:dyDescent="0.25">
      <c r="A17" s="148" t="s">
        <v>40</v>
      </c>
      <c r="B17" s="209">
        <v>45728</v>
      </c>
      <c r="C17" s="93"/>
      <c r="D17" s="84"/>
      <c r="E17" s="6"/>
      <c r="F17" s="29"/>
      <c r="G17" s="29"/>
      <c r="H17" s="29" t="str">
        <f t="shared" si="1"/>
        <v/>
      </c>
      <c r="I17" s="205" t="str">
        <f t="shared" si="2"/>
        <v/>
      </c>
      <c r="K17" s="82">
        <f>M17-L17</f>
        <v>0</v>
      </c>
      <c r="L17" s="82">
        <f t="shared" si="5"/>
        <v>0</v>
      </c>
      <c r="M17" s="82">
        <f t="shared" si="5"/>
        <v>0</v>
      </c>
    </row>
    <row r="18" spans="1:13" ht="24" customHeight="1" x14ac:dyDescent="0.25">
      <c r="A18" s="148" t="s">
        <v>34</v>
      </c>
      <c r="B18" s="209">
        <v>45729</v>
      </c>
      <c r="C18" s="83"/>
      <c r="D18" s="84"/>
      <c r="E18" s="6"/>
      <c r="F18" s="29"/>
      <c r="G18" s="29"/>
      <c r="H18" s="28" t="str">
        <f t="shared" si="1"/>
        <v/>
      </c>
      <c r="I18" s="208" t="str">
        <f t="shared" si="2"/>
        <v/>
      </c>
      <c r="K18" s="82">
        <f>M18-L18</f>
        <v>0</v>
      </c>
      <c r="L18" s="82">
        <f t="shared" si="5"/>
        <v>0</v>
      </c>
      <c r="M18" s="82">
        <f t="shared" si="5"/>
        <v>0</v>
      </c>
    </row>
    <row r="19" spans="1:13" ht="24" customHeight="1" thickBot="1" x14ac:dyDescent="0.3">
      <c r="A19" s="140" t="s">
        <v>35</v>
      </c>
      <c r="B19" s="209">
        <v>45730</v>
      </c>
      <c r="C19" s="113"/>
      <c r="D19" s="99"/>
      <c r="E19" s="60"/>
      <c r="F19" s="69"/>
      <c r="G19" s="69"/>
      <c r="H19" s="47" t="str">
        <f t="shared" ref="H19" si="6">IF(K19&gt;0.417,1,"")</f>
        <v/>
      </c>
      <c r="I19" s="204" t="str">
        <f t="shared" ref="I19" si="7">IF(K19&lt;0.417,IF(K19&gt;0.25,1,""),"")</f>
        <v/>
      </c>
      <c r="K19" s="82">
        <f t="shared" ref="K19" si="8">M19-L19</f>
        <v>0</v>
      </c>
      <c r="L19" s="82">
        <f t="shared" si="5"/>
        <v>0</v>
      </c>
      <c r="M19" s="82">
        <f t="shared" si="5"/>
        <v>0</v>
      </c>
    </row>
    <row r="20" spans="1:13" ht="24" customHeight="1" x14ac:dyDescent="0.25">
      <c r="A20" s="145" t="s">
        <v>36</v>
      </c>
      <c r="B20" s="209">
        <v>45731</v>
      </c>
      <c r="C20" s="101"/>
      <c r="D20" s="88"/>
      <c r="E20" s="25"/>
      <c r="F20" s="26"/>
      <c r="G20" s="26"/>
      <c r="H20" s="37" t="str">
        <f t="shared" ref="H20" si="9">IF(K20&gt;0.417,1,"")</f>
        <v/>
      </c>
      <c r="I20" s="27" t="str">
        <f t="shared" ref="I20" si="10">IF(K20&lt;0.417,IF(K20&gt;0.25,1,""),"")</f>
        <v/>
      </c>
      <c r="K20" s="82"/>
      <c r="L20" s="82"/>
      <c r="M20" s="82"/>
    </row>
    <row r="21" spans="1:13" ht="24" customHeight="1" thickBot="1" x14ac:dyDescent="0.3">
      <c r="A21" s="231" t="s">
        <v>37</v>
      </c>
      <c r="B21" s="209">
        <v>45732</v>
      </c>
      <c r="C21" s="110"/>
      <c r="D21" s="111"/>
      <c r="E21" s="38"/>
      <c r="F21" s="39"/>
      <c r="G21" s="39"/>
      <c r="H21" s="40" t="str">
        <f t="shared" ref="H21:H22" si="11">IF(K21&gt;0.417,1,"")</f>
        <v/>
      </c>
      <c r="I21" s="41" t="str">
        <f t="shared" ref="I21:I22" si="12">IF(K21&lt;0.417,IF(K21&gt;0.25,1,""),"")</f>
        <v/>
      </c>
      <c r="K21" s="82"/>
      <c r="L21" s="82"/>
      <c r="M21" s="82"/>
    </row>
    <row r="22" spans="1:13" ht="24" customHeight="1" x14ac:dyDescent="0.25">
      <c r="A22" s="145" t="s">
        <v>38</v>
      </c>
      <c r="B22" s="209">
        <v>45733</v>
      </c>
      <c r="C22" s="97"/>
      <c r="D22" s="92"/>
      <c r="E22" s="14"/>
      <c r="F22" s="19"/>
      <c r="G22" s="19"/>
      <c r="H22" s="74" t="str">
        <f t="shared" si="11"/>
        <v/>
      </c>
      <c r="I22" s="213" t="str">
        <f t="shared" si="12"/>
        <v/>
      </c>
      <c r="J22" s="54" t="s">
        <v>52</v>
      </c>
      <c r="K22" s="82">
        <f>M22-L22</f>
        <v>0</v>
      </c>
      <c r="L22" s="82">
        <f>C22</f>
        <v>0</v>
      </c>
      <c r="M22" s="82">
        <f>D22</f>
        <v>0</v>
      </c>
    </row>
    <row r="23" spans="1:13" ht="24" customHeight="1" x14ac:dyDescent="0.25">
      <c r="A23" s="148" t="s">
        <v>39</v>
      </c>
      <c r="B23" s="209">
        <v>45734</v>
      </c>
      <c r="C23" s="214"/>
      <c r="D23" s="104"/>
      <c r="E23" s="30"/>
      <c r="F23" s="74"/>
      <c r="G23" s="74"/>
      <c r="H23" s="74" t="str">
        <f>IF(K23&gt;0.417,1,"")</f>
        <v/>
      </c>
      <c r="I23" s="213" t="str">
        <f>IF(K23&lt;0.417,IF(K23&gt;0.25,1,""),"")</f>
        <v/>
      </c>
      <c r="K23" s="82">
        <f>M23-L23</f>
        <v>0</v>
      </c>
      <c r="L23" s="82">
        <f>C23</f>
        <v>0</v>
      </c>
      <c r="M23" s="82">
        <f>D23</f>
        <v>0</v>
      </c>
    </row>
    <row r="24" spans="1:13" ht="24" customHeight="1" x14ac:dyDescent="0.25">
      <c r="A24" s="148" t="s">
        <v>40</v>
      </c>
      <c r="B24" s="209">
        <v>45735</v>
      </c>
      <c r="C24" s="83"/>
      <c r="D24" s="84"/>
      <c r="E24" s="6"/>
      <c r="F24" s="29"/>
      <c r="G24" s="29"/>
      <c r="H24" s="29" t="str">
        <f>IF(K24&gt;0.417,1,"")</f>
        <v/>
      </c>
      <c r="I24" s="205" t="str">
        <f>IF(K24&lt;0.417,IF(K24&gt;0.25,1,""),"")</f>
        <v/>
      </c>
      <c r="K24" s="82">
        <f>M24-L24</f>
        <v>0</v>
      </c>
      <c r="L24" s="82">
        <f t="shared" ref="L24" si="13">C24</f>
        <v>0</v>
      </c>
      <c r="M24" s="82">
        <f t="shared" ref="M24" si="14">D24</f>
        <v>0</v>
      </c>
    </row>
    <row r="25" spans="1:13" ht="24" customHeight="1" x14ac:dyDescent="0.25">
      <c r="A25" s="148" t="s">
        <v>34</v>
      </c>
      <c r="B25" s="209">
        <v>45736</v>
      </c>
      <c r="C25" s="83"/>
      <c r="D25" s="84"/>
      <c r="E25" s="6"/>
      <c r="F25" s="29"/>
      <c r="G25" s="29"/>
      <c r="H25" s="29" t="str">
        <f>IF(K25&gt;0.417,1,"")</f>
        <v/>
      </c>
      <c r="I25" s="205" t="str">
        <f>IF(K25&lt;0.417,IF(K25&gt;0.25,1,""),"")</f>
        <v/>
      </c>
      <c r="K25" s="82">
        <f>M25-L25</f>
        <v>0</v>
      </c>
      <c r="L25" s="82">
        <f t="shared" ref="L25:L26" si="15">C25</f>
        <v>0</v>
      </c>
      <c r="M25" s="82">
        <f t="shared" ref="M25:M26" si="16">D25</f>
        <v>0</v>
      </c>
    </row>
    <row r="26" spans="1:13" ht="24" customHeight="1" thickBot="1" x14ac:dyDescent="0.3">
      <c r="A26" s="148" t="s">
        <v>35</v>
      </c>
      <c r="B26" s="209">
        <v>45737</v>
      </c>
      <c r="C26" s="83"/>
      <c r="D26" s="84"/>
      <c r="E26" s="6"/>
      <c r="F26" s="29"/>
      <c r="G26" s="29"/>
      <c r="H26" s="29" t="str">
        <f>IF(K26&gt;0.417,1,"")</f>
        <v/>
      </c>
      <c r="I26" s="205" t="str">
        <f>IF(K26&lt;0.417,IF(K26&gt;0.25,1,""),"")</f>
        <v/>
      </c>
      <c r="K26" s="82">
        <f>M26-L26</f>
        <v>0</v>
      </c>
      <c r="L26" s="82">
        <f t="shared" si="15"/>
        <v>0</v>
      </c>
      <c r="M26" s="82">
        <f t="shared" si="16"/>
        <v>0</v>
      </c>
    </row>
    <row r="27" spans="1:13" ht="24" customHeight="1" x14ac:dyDescent="0.25">
      <c r="A27" s="145" t="s">
        <v>36</v>
      </c>
      <c r="B27" s="209">
        <v>45738</v>
      </c>
      <c r="C27" s="182"/>
      <c r="D27" s="109"/>
      <c r="E27" s="55"/>
      <c r="F27" s="56"/>
      <c r="G27" s="56"/>
      <c r="H27" s="180" t="str">
        <f t="shared" ref="H27:H29" si="17">IF(K27&gt;0.417,1,"")</f>
        <v/>
      </c>
      <c r="I27" s="225" t="str">
        <f t="shared" ref="I27:I29" si="18">IF(K27&lt;0.417,IF(K27&gt;0.25,1,""),"")</f>
        <v/>
      </c>
      <c r="K27" s="82"/>
      <c r="L27" s="82"/>
      <c r="M27" s="82"/>
    </row>
    <row r="28" spans="1:13" ht="24" customHeight="1" thickBot="1" x14ac:dyDescent="0.3">
      <c r="A28" s="231" t="s">
        <v>37</v>
      </c>
      <c r="B28" s="209">
        <v>45739</v>
      </c>
      <c r="C28" s="183"/>
      <c r="D28" s="105"/>
      <c r="E28" s="33"/>
      <c r="F28" s="33"/>
      <c r="G28" s="33"/>
      <c r="H28" s="38"/>
      <c r="I28" s="233"/>
      <c r="K28" s="82"/>
      <c r="L28" s="82"/>
      <c r="M28" s="82"/>
    </row>
    <row r="29" spans="1:13" ht="24" customHeight="1" x14ac:dyDescent="0.25">
      <c r="A29" s="145" t="s">
        <v>38</v>
      </c>
      <c r="B29" s="209">
        <v>45740</v>
      </c>
      <c r="C29" s="97"/>
      <c r="D29" s="92"/>
      <c r="E29" s="14"/>
      <c r="F29" s="19"/>
      <c r="G29" s="19"/>
      <c r="H29" s="74" t="str">
        <f t="shared" si="17"/>
        <v/>
      </c>
      <c r="I29" s="213" t="str">
        <f t="shared" si="18"/>
        <v/>
      </c>
      <c r="J29" s="54" t="s">
        <v>53</v>
      </c>
      <c r="K29" s="82">
        <f>M29-L29</f>
        <v>0</v>
      </c>
      <c r="L29" s="82">
        <f t="shared" ref="L29:M30" si="19">C29</f>
        <v>0</v>
      </c>
      <c r="M29" s="82">
        <f t="shared" si="19"/>
        <v>0</v>
      </c>
    </row>
    <row r="30" spans="1:13" ht="24" customHeight="1" x14ac:dyDescent="0.25">
      <c r="A30" s="148" t="s">
        <v>39</v>
      </c>
      <c r="B30" s="209">
        <v>45741</v>
      </c>
      <c r="C30" s="214"/>
      <c r="D30" s="104"/>
      <c r="E30" s="30"/>
      <c r="F30" s="74"/>
      <c r="G30" s="74"/>
      <c r="H30" s="74" t="str">
        <f>IF(K30&gt;0.417,1,"")</f>
        <v/>
      </c>
      <c r="I30" s="213" t="str">
        <f>IF(K30&lt;0.417,IF(K30&gt;0.25,1,""),"")</f>
        <v/>
      </c>
      <c r="K30" s="82">
        <f>M30-L30</f>
        <v>0</v>
      </c>
      <c r="L30" s="82">
        <f t="shared" si="19"/>
        <v>0</v>
      </c>
      <c r="M30" s="82">
        <f t="shared" si="19"/>
        <v>0</v>
      </c>
    </row>
    <row r="31" spans="1:13" ht="24" customHeight="1" x14ac:dyDescent="0.25">
      <c r="A31" s="148" t="s">
        <v>40</v>
      </c>
      <c r="B31" s="209">
        <v>45742</v>
      </c>
      <c r="C31" s="214"/>
      <c r="D31" s="104"/>
      <c r="E31" s="30"/>
      <c r="F31" s="74"/>
      <c r="G31" s="74"/>
      <c r="H31" s="74" t="str">
        <f>IF(K31&gt;0.417,1,"")</f>
        <v/>
      </c>
      <c r="I31" s="213" t="str">
        <f>IF(K31&lt;0.417,IF(K31&gt;0.25,1,""),"")</f>
        <v/>
      </c>
      <c r="K31" s="82">
        <f>M31-L31</f>
        <v>0</v>
      </c>
      <c r="L31" s="82">
        <f t="shared" ref="L31" si="20">C31</f>
        <v>0</v>
      </c>
      <c r="M31" s="82">
        <f t="shared" ref="M31" si="21">D31</f>
        <v>0</v>
      </c>
    </row>
    <row r="32" spans="1:13" ht="24" customHeight="1" x14ac:dyDescent="0.25">
      <c r="A32" s="148" t="s">
        <v>34</v>
      </c>
      <c r="B32" s="209">
        <v>45743</v>
      </c>
      <c r="C32" s="214"/>
      <c r="D32" s="104"/>
      <c r="E32" s="30"/>
      <c r="F32" s="74"/>
      <c r="G32" s="74"/>
      <c r="H32" s="74" t="str">
        <f>IF(K32&gt;0.417,1,"")</f>
        <v/>
      </c>
      <c r="I32" s="213" t="str">
        <f>IF(K32&lt;0.417,IF(K32&gt;0.25,1,""),"")</f>
        <v/>
      </c>
      <c r="K32" s="82">
        <f>M32-L32</f>
        <v>0</v>
      </c>
      <c r="L32" s="82">
        <f t="shared" ref="L32" si="22">C32</f>
        <v>0</v>
      </c>
      <c r="M32" s="82">
        <f t="shared" ref="M32" si="23">D32</f>
        <v>0</v>
      </c>
    </row>
    <row r="33" spans="1:13" ht="24" customHeight="1" thickBot="1" x14ac:dyDescent="0.3">
      <c r="A33" s="148" t="s">
        <v>35</v>
      </c>
      <c r="B33" s="209">
        <v>45744</v>
      </c>
      <c r="C33" s="214"/>
      <c r="D33" s="104"/>
      <c r="E33" s="30"/>
      <c r="F33" s="74"/>
      <c r="G33" s="74"/>
      <c r="H33" s="74" t="str">
        <f>IF(K33&gt;0.417,1,"")</f>
        <v/>
      </c>
      <c r="I33" s="213" t="str">
        <f>IF(K33&lt;0.417,IF(K33&gt;0.25,1,""),"")</f>
        <v/>
      </c>
      <c r="K33" s="82">
        <f>M33-L33</f>
        <v>0</v>
      </c>
      <c r="L33" s="82">
        <f t="shared" ref="L33" si="24">C33</f>
        <v>0</v>
      </c>
      <c r="M33" s="82">
        <f t="shared" ref="M33" si="25">D33</f>
        <v>0</v>
      </c>
    </row>
    <row r="34" spans="1:13" ht="24" customHeight="1" x14ac:dyDescent="0.25">
      <c r="A34" s="145" t="s">
        <v>36</v>
      </c>
      <c r="B34" s="209">
        <v>45745</v>
      </c>
      <c r="C34" s="182"/>
      <c r="D34" s="109"/>
      <c r="E34" s="55"/>
      <c r="F34" s="56"/>
      <c r="G34" s="56"/>
      <c r="H34" s="180" t="str">
        <f t="shared" ref="H34" si="26">IF(K34&gt;0.417,1,"")</f>
        <v/>
      </c>
      <c r="I34" s="225" t="str">
        <f t="shared" ref="I34" si="27">IF(K34&lt;0.417,IF(K34&gt;0.25,1,""),"")</f>
        <v/>
      </c>
      <c r="K34" s="82"/>
      <c r="L34" s="82"/>
      <c r="M34" s="82"/>
    </row>
    <row r="35" spans="1:13" ht="24" customHeight="1" thickBot="1" x14ac:dyDescent="0.3">
      <c r="A35" s="231" t="s">
        <v>37</v>
      </c>
      <c r="B35" s="209">
        <v>45746</v>
      </c>
      <c r="C35" s="183"/>
      <c r="D35" s="105"/>
      <c r="E35" s="238"/>
      <c r="F35" s="33"/>
      <c r="G35" s="33"/>
      <c r="H35" s="38"/>
      <c r="I35" s="233"/>
      <c r="K35" s="82"/>
      <c r="L35" s="82"/>
      <c r="M35" s="82"/>
    </row>
    <row r="36" spans="1:13" ht="24" customHeight="1" thickBot="1" x14ac:dyDescent="0.3">
      <c r="A36" s="145" t="s">
        <v>38</v>
      </c>
      <c r="B36" s="209">
        <v>45747</v>
      </c>
      <c r="C36" s="97"/>
      <c r="D36" s="92"/>
      <c r="E36" s="14"/>
      <c r="F36" s="19"/>
      <c r="G36" s="19"/>
      <c r="H36" s="74" t="str">
        <f t="shared" ref="H36" si="28">IF(K36&gt;0.417,1,"")</f>
        <v/>
      </c>
      <c r="I36" s="213" t="str">
        <f t="shared" ref="I36" si="29">IF(K36&lt;0.417,IF(K36&gt;0.25,1,""),"")</f>
        <v/>
      </c>
      <c r="J36" s="54" t="s">
        <v>54</v>
      </c>
      <c r="K36" s="82">
        <f>M36-L36</f>
        <v>0</v>
      </c>
      <c r="L36" s="82">
        <f t="shared" ref="L36" si="30">C36</f>
        <v>0</v>
      </c>
      <c r="M36" s="82">
        <f t="shared" ref="M36" si="31">D36</f>
        <v>0</v>
      </c>
    </row>
    <row r="37" spans="1:13" ht="18" customHeight="1" thickTop="1" x14ac:dyDescent="0.25">
      <c r="F37" s="181">
        <f>SUM(F6:F36)</f>
        <v>0</v>
      </c>
      <c r="G37" s="179">
        <f>SUM(G6:G36)</f>
        <v>0</v>
      </c>
      <c r="H37" s="179">
        <f>SUM(H6:H36)</f>
        <v>0</v>
      </c>
      <c r="I37" s="179">
        <f>SUM(I6:I36)</f>
        <v>0</v>
      </c>
      <c r="K37" s="160">
        <f>SUM(K6:K36)</f>
        <v>0</v>
      </c>
      <c r="L37" s="119"/>
    </row>
    <row r="38" spans="1:13" x14ac:dyDescent="0.3">
      <c r="F38" s="240">
        <f>(F37+G37)*Yhteenveto!$D$21</f>
        <v>0</v>
      </c>
      <c r="G38" s="241"/>
      <c r="H38" s="172">
        <f>Yhteenveto!$F$21*H37</f>
        <v>0</v>
      </c>
      <c r="I38" s="172">
        <f>Yhteenveto!$G$21*I37</f>
        <v>0</v>
      </c>
      <c r="J38" s="173">
        <f>SUM(F38:I38)</f>
        <v>0</v>
      </c>
    </row>
    <row r="39" spans="1:13" x14ac:dyDescent="0.3">
      <c r="G39" s="20"/>
      <c r="K39" s="23">
        <f>COUNTA(K6:K36)</f>
        <v>21</v>
      </c>
      <c r="L39" t="s">
        <v>100</v>
      </c>
    </row>
    <row r="40" spans="1:13" x14ac:dyDescent="0.3">
      <c r="G40" s="9"/>
      <c r="K40" s="23">
        <f>K39*7.5</f>
        <v>157.5</v>
      </c>
      <c r="L40" t="s">
        <v>99</v>
      </c>
    </row>
    <row r="41" spans="1:13" x14ac:dyDescent="0.3">
      <c r="E41" s="175" t="s">
        <v>122</v>
      </c>
      <c r="F41" s="212">
        <f>Helmi!$F$41</f>
        <v>45716</v>
      </c>
      <c r="G41">
        <f>Helmi!G41</f>
        <v>0</v>
      </c>
      <c r="H41" t="s">
        <v>6</v>
      </c>
    </row>
    <row r="42" spans="1:13" x14ac:dyDescent="0.3">
      <c r="E42" s="175" t="s">
        <v>122</v>
      </c>
      <c r="F42" s="212">
        <f>B36</f>
        <v>45747</v>
      </c>
      <c r="G42" s="141"/>
      <c r="H42" t="s">
        <v>6</v>
      </c>
    </row>
    <row r="43" spans="1:13" x14ac:dyDescent="0.3">
      <c r="E43" s="137" t="s">
        <v>110</v>
      </c>
      <c r="G43" s="136">
        <f>IF(G42&gt;0,G42-G41,0)</f>
        <v>0</v>
      </c>
      <c r="H43" t="s">
        <v>6</v>
      </c>
    </row>
    <row r="44" spans="1:13" x14ac:dyDescent="0.3">
      <c r="E44" s="137" t="s">
        <v>111</v>
      </c>
      <c r="G44" s="136">
        <f>F37+G37</f>
        <v>0</v>
      </c>
      <c r="H44" s="138" t="e">
        <f>G44/G43</f>
        <v>#DIV/0!</v>
      </c>
    </row>
    <row r="45" spans="1:13" x14ac:dyDescent="0.3">
      <c r="E45" s="137" t="s">
        <v>112</v>
      </c>
      <c r="G45" s="136">
        <f>G43-G44</f>
        <v>0</v>
      </c>
      <c r="H45" s="138" t="e">
        <f>G45/G43</f>
        <v>#DIV/0!</v>
      </c>
    </row>
  </sheetData>
  <customSheetViews>
    <customSheetView guid="{E9DA6026-2258-4365-8B59-CF78043EB8B1}" fitToPage="1">
      <selection activeCell="K37" sqref="K37"/>
      <pageMargins left="0.39370078740157483" right="0.39370078740157483" top="0.59055118110236227" bottom="0.59055118110236227" header="0.39370078740157483" footer="0.39370078740157483"/>
      <pageSetup paperSize="9" scale="81" orientation="portrait" r:id="rId1"/>
      <headerFooter alignWithMargins="0"/>
    </customSheetView>
  </customSheetViews>
  <mergeCells count="1">
    <mergeCell ref="F38:G38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1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5"/>
  <sheetViews>
    <sheetView topLeftCell="A8" workbookViewId="0">
      <selection activeCell="E27" sqref="E27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2" customWidth="1"/>
    <col min="5" max="5" width="38.90625" customWidth="1"/>
    <col min="6" max="7" width="8.6328125" customWidth="1"/>
    <col min="8" max="9" width="10.6328125" customWidth="1"/>
    <col min="11" max="11" width="8.08984375" style="23" bestFit="1" customWidth="1"/>
    <col min="12" max="12" width="7.36328125" style="23" bestFit="1" customWidth="1"/>
    <col min="13" max="15" width="9.08984375" customWidth="1"/>
  </cols>
  <sheetData>
    <row r="1" spans="1:13" ht="18" customHeight="1" x14ac:dyDescent="0.4">
      <c r="B1" s="2" t="str">
        <f>Tammi!$B1</f>
        <v>Firma Oy</v>
      </c>
      <c r="E1" s="4" t="str">
        <f>Tammi!$E1</f>
        <v>MATKARAPORTTI</v>
      </c>
    </row>
    <row r="2" spans="1:13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2025</v>
      </c>
    </row>
    <row r="3" spans="1:13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4</v>
      </c>
    </row>
    <row r="4" spans="1:13" ht="15.5" thickBot="1" x14ac:dyDescent="0.35">
      <c r="B4" s="2"/>
    </row>
    <row r="5" spans="1:13" ht="27" customHeight="1" thickBot="1" x14ac:dyDescent="0.3">
      <c r="A5" s="48"/>
      <c r="B5" s="58" t="s">
        <v>2</v>
      </c>
      <c r="C5" s="112" t="s">
        <v>3</v>
      </c>
      <c r="D5" s="112" t="s">
        <v>4</v>
      </c>
      <c r="E5" s="59" t="s">
        <v>5</v>
      </c>
      <c r="F5" s="59" t="s">
        <v>6</v>
      </c>
      <c r="G5" s="59" t="s">
        <v>114</v>
      </c>
      <c r="H5" s="59" t="s">
        <v>7</v>
      </c>
      <c r="I5" s="59" t="s">
        <v>8</v>
      </c>
      <c r="J5" s="70"/>
      <c r="K5" s="117" t="s">
        <v>113</v>
      </c>
      <c r="L5" s="116" t="str">
        <f>C5</f>
        <v>alku klo</v>
      </c>
      <c r="M5" s="116" t="str">
        <f>D5</f>
        <v>loppu klo</v>
      </c>
    </row>
    <row r="6" spans="1:13" ht="24" customHeight="1" x14ac:dyDescent="0.25">
      <c r="A6" s="32" t="s">
        <v>39</v>
      </c>
      <c r="B6" s="209">
        <v>45748</v>
      </c>
      <c r="C6" s="93"/>
      <c r="D6" s="84"/>
      <c r="E6" s="6"/>
      <c r="F6" s="15"/>
      <c r="G6" s="15"/>
      <c r="H6" s="29" t="str">
        <f t="shared" ref="H6:H14" si="0">IF(K6&gt;0.417,1,"")</f>
        <v/>
      </c>
      <c r="I6" s="205" t="str">
        <f t="shared" ref="I6:I14" si="1">IF(K6&lt;0.417,IF(K6&gt;0.25,1,""),"")</f>
        <v/>
      </c>
      <c r="J6" s="54" t="s">
        <v>54</v>
      </c>
      <c r="K6" s="82">
        <f>M6-L6</f>
        <v>0</v>
      </c>
      <c r="L6" s="82">
        <f t="shared" ref="L6:M8" si="2">C6</f>
        <v>0</v>
      </c>
      <c r="M6" s="82">
        <f t="shared" si="2"/>
        <v>0</v>
      </c>
    </row>
    <row r="7" spans="1:13" ht="24" customHeight="1" x14ac:dyDescent="0.25">
      <c r="A7" s="32" t="s">
        <v>40</v>
      </c>
      <c r="B7" s="209">
        <v>45749</v>
      </c>
      <c r="C7" s="93"/>
      <c r="D7" s="84"/>
      <c r="E7" s="17"/>
      <c r="F7" s="28"/>
      <c r="G7" s="28"/>
      <c r="H7" s="29" t="str">
        <f t="shared" si="0"/>
        <v/>
      </c>
      <c r="I7" s="205" t="str">
        <f t="shared" si="1"/>
        <v/>
      </c>
      <c r="K7" s="82">
        <f>M7-L7</f>
        <v>0</v>
      </c>
      <c r="L7" s="82">
        <f t="shared" si="2"/>
        <v>0</v>
      </c>
      <c r="M7" s="82">
        <f t="shared" si="2"/>
        <v>0</v>
      </c>
    </row>
    <row r="8" spans="1:13" ht="24" customHeight="1" x14ac:dyDescent="0.25">
      <c r="A8" s="148" t="s">
        <v>34</v>
      </c>
      <c r="B8" s="209">
        <v>45750</v>
      </c>
      <c r="C8" s="93"/>
      <c r="D8" s="84"/>
      <c r="E8" s="17"/>
      <c r="F8" s="28"/>
      <c r="G8" s="28"/>
      <c r="H8" s="29" t="str">
        <f t="shared" ref="H8:H9" si="3">IF(K8&gt;0.417,1,"")</f>
        <v/>
      </c>
      <c r="I8" s="205" t="str">
        <f t="shared" ref="I8:I9" si="4">IF(K8&lt;0.417,IF(K8&gt;0.25,1,""),"")</f>
        <v/>
      </c>
      <c r="K8" s="82">
        <f>M8-L8</f>
        <v>0</v>
      </c>
      <c r="L8" s="82">
        <f t="shared" si="2"/>
        <v>0</v>
      </c>
      <c r="M8" s="82">
        <f t="shared" si="2"/>
        <v>0</v>
      </c>
    </row>
    <row r="9" spans="1:13" ht="24" customHeight="1" thickBot="1" x14ac:dyDescent="0.3">
      <c r="A9" s="32" t="s">
        <v>35</v>
      </c>
      <c r="B9" s="209">
        <v>45751</v>
      </c>
      <c r="C9" s="93"/>
      <c r="D9" s="84"/>
      <c r="E9" s="17"/>
      <c r="F9" s="28"/>
      <c r="G9" s="28"/>
      <c r="H9" s="29" t="str">
        <f t="shared" si="3"/>
        <v/>
      </c>
      <c r="I9" s="205" t="str">
        <f t="shared" si="4"/>
        <v/>
      </c>
      <c r="K9" s="82">
        <f>M9-L9</f>
        <v>0</v>
      </c>
      <c r="L9" s="82">
        <f t="shared" ref="L9" si="5">C9</f>
        <v>0</v>
      </c>
      <c r="M9" s="82">
        <f t="shared" ref="M9" si="6">D9</f>
        <v>0</v>
      </c>
    </row>
    <row r="10" spans="1:13" ht="24" customHeight="1" x14ac:dyDescent="0.25">
      <c r="A10" s="145" t="s">
        <v>36</v>
      </c>
      <c r="B10" s="209">
        <v>45752</v>
      </c>
      <c r="C10" s="101"/>
      <c r="D10" s="88"/>
      <c r="E10" s="25"/>
      <c r="F10" s="26"/>
      <c r="G10" s="26"/>
      <c r="H10" s="37" t="str">
        <f t="shared" ref="H10:H12" si="7">IF(K10&gt;0.417,1,"")</f>
        <v/>
      </c>
      <c r="I10" s="27" t="str">
        <f t="shared" ref="I10:I12" si="8">IF(K10&lt;0.417,IF(K10&gt;0.25,1,""),"")</f>
        <v/>
      </c>
      <c r="K10" s="82"/>
      <c r="L10" s="82"/>
      <c r="M10" s="82"/>
    </row>
    <row r="11" spans="1:13" ht="24" customHeight="1" thickBot="1" x14ac:dyDescent="0.3">
      <c r="A11" s="140" t="s">
        <v>37</v>
      </c>
      <c r="B11" s="209">
        <v>45753</v>
      </c>
      <c r="C11" s="110"/>
      <c r="D11" s="111"/>
      <c r="E11" s="185"/>
      <c r="F11" s="39"/>
      <c r="G11" s="39"/>
      <c r="H11" s="40" t="str">
        <f t="shared" si="7"/>
        <v/>
      </c>
      <c r="I11" s="41" t="str">
        <f t="shared" si="8"/>
        <v/>
      </c>
      <c r="K11" s="82"/>
      <c r="L11" s="82"/>
      <c r="M11" s="82"/>
    </row>
    <row r="12" spans="1:13" ht="24" customHeight="1" x14ac:dyDescent="0.25">
      <c r="A12" s="32" t="s">
        <v>38</v>
      </c>
      <c r="B12" s="209">
        <v>45754</v>
      </c>
      <c r="C12" s="122"/>
      <c r="D12" s="106"/>
      <c r="E12" s="63"/>
      <c r="F12" s="64"/>
      <c r="G12" s="64"/>
      <c r="H12" s="174" t="str">
        <f t="shared" si="7"/>
        <v/>
      </c>
      <c r="I12" s="207" t="str">
        <f t="shared" si="8"/>
        <v/>
      </c>
      <c r="J12" s="54" t="s">
        <v>55</v>
      </c>
      <c r="K12" s="82">
        <f>M12-L12</f>
        <v>0</v>
      </c>
      <c r="L12" s="82">
        <f t="shared" ref="L12" si="9">C12</f>
        <v>0</v>
      </c>
      <c r="M12" s="82">
        <f t="shared" ref="M12" si="10">D12</f>
        <v>0</v>
      </c>
    </row>
    <row r="13" spans="1:13" ht="24" customHeight="1" x14ac:dyDescent="0.25">
      <c r="A13" s="32" t="s">
        <v>39</v>
      </c>
      <c r="B13" s="209">
        <v>45755</v>
      </c>
      <c r="C13" s="83"/>
      <c r="D13" s="84"/>
      <c r="E13" s="6"/>
      <c r="F13" s="29"/>
      <c r="G13" s="29"/>
      <c r="H13" s="29" t="str">
        <f t="shared" ref="H13" si="11">IF(K13&gt;0.417,1,"")</f>
        <v/>
      </c>
      <c r="I13" s="205" t="str">
        <f t="shared" ref="I13" si="12">IF(K13&lt;0.417,IF(K13&gt;0.25,1,""),"")</f>
        <v/>
      </c>
      <c r="K13" s="82">
        <f t="shared" ref="K13" si="13">M13-L13</f>
        <v>0</v>
      </c>
      <c r="L13" s="82">
        <f t="shared" ref="L13:M16" si="14">C13</f>
        <v>0</v>
      </c>
      <c r="M13" s="82">
        <f t="shared" si="14"/>
        <v>0</v>
      </c>
    </row>
    <row r="14" spans="1:13" ht="24" customHeight="1" x14ac:dyDescent="0.25">
      <c r="A14" s="32" t="s">
        <v>40</v>
      </c>
      <c r="B14" s="209">
        <v>45756</v>
      </c>
      <c r="C14" s="93"/>
      <c r="D14" s="84"/>
      <c r="E14" s="17"/>
      <c r="F14" s="28"/>
      <c r="G14" s="28"/>
      <c r="H14" s="29" t="str">
        <f t="shared" si="0"/>
        <v/>
      </c>
      <c r="I14" s="205" t="str">
        <f t="shared" si="1"/>
        <v/>
      </c>
      <c r="K14" s="82">
        <f>M14-L14</f>
        <v>0</v>
      </c>
      <c r="L14" s="82">
        <f t="shared" si="14"/>
        <v>0</v>
      </c>
      <c r="M14" s="82">
        <f t="shared" si="14"/>
        <v>0</v>
      </c>
    </row>
    <row r="15" spans="1:13" ht="24" customHeight="1" x14ac:dyDescent="0.25">
      <c r="A15" s="32" t="s">
        <v>34</v>
      </c>
      <c r="B15" s="209">
        <v>45757</v>
      </c>
      <c r="C15" s="94"/>
      <c r="D15" s="95"/>
      <c r="E15" s="17"/>
      <c r="F15" s="28"/>
      <c r="G15" s="28"/>
      <c r="H15" s="28" t="str">
        <f>IF(K15&gt;0.417,1,"")</f>
        <v/>
      </c>
      <c r="I15" s="208" t="str">
        <f>IF(K15&lt;0.417,IF(K15&gt;0.25,1,""),"")</f>
        <v/>
      </c>
      <c r="K15" s="82">
        <f>M15-L15</f>
        <v>0</v>
      </c>
      <c r="L15" s="82">
        <f t="shared" si="14"/>
        <v>0</v>
      </c>
      <c r="M15" s="82">
        <f t="shared" si="14"/>
        <v>0</v>
      </c>
    </row>
    <row r="16" spans="1:13" ht="24" customHeight="1" thickBot="1" x14ac:dyDescent="0.3">
      <c r="A16" s="32" t="s">
        <v>35</v>
      </c>
      <c r="B16" s="209">
        <v>45758</v>
      </c>
      <c r="C16" s="94"/>
      <c r="D16" s="95"/>
      <c r="E16" s="17"/>
      <c r="F16" s="28"/>
      <c r="G16" s="28"/>
      <c r="H16" s="28" t="str">
        <f>IF(K16&gt;0.417,1,"")</f>
        <v/>
      </c>
      <c r="I16" s="204" t="str">
        <f>IF(K16&lt;0.417,IF(K16&gt;0.25,1,""),"")</f>
        <v/>
      </c>
      <c r="K16" s="82">
        <f>M16-L16</f>
        <v>0</v>
      </c>
      <c r="L16" s="82">
        <f t="shared" si="14"/>
        <v>0</v>
      </c>
      <c r="M16" s="82">
        <f t="shared" si="14"/>
        <v>0</v>
      </c>
    </row>
    <row r="17" spans="1:13" ht="24" customHeight="1" x14ac:dyDescent="0.25">
      <c r="A17" s="145" t="s">
        <v>36</v>
      </c>
      <c r="B17" s="209">
        <v>45759</v>
      </c>
      <c r="C17" s="101"/>
      <c r="D17" s="88"/>
      <c r="E17" s="25"/>
      <c r="F17" s="26"/>
      <c r="G17" s="26"/>
      <c r="H17" s="37" t="str">
        <f>IF(K17&gt;0.417,1,"")</f>
        <v/>
      </c>
      <c r="I17" s="27" t="str">
        <f>IF(K17&lt;0.417,IF(K17&gt;0.25,1,""),"")</f>
        <v/>
      </c>
      <c r="K17" s="82"/>
      <c r="L17" s="82"/>
      <c r="M17" s="82"/>
    </row>
    <row r="18" spans="1:13" ht="24" customHeight="1" thickBot="1" x14ac:dyDescent="0.3">
      <c r="A18" s="140" t="s">
        <v>37</v>
      </c>
      <c r="B18" s="209">
        <v>45760</v>
      </c>
      <c r="C18" s="229"/>
      <c r="D18" s="198"/>
      <c r="E18" s="199"/>
      <c r="F18" s="200"/>
      <c r="G18" s="200"/>
      <c r="H18" s="201" t="str">
        <f>IF(K18&gt;0.417,1,"")</f>
        <v/>
      </c>
      <c r="I18" s="202" t="str">
        <f>IF(K18&lt;0.417,IF(K18&gt;0.25,1,""),"")</f>
        <v/>
      </c>
      <c r="K18" s="82"/>
      <c r="L18" s="82"/>
      <c r="M18" s="82"/>
    </row>
    <row r="19" spans="1:13" ht="24" customHeight="1" x14ac:dyDescent="0.25">
      <c r="A19" s="32" t="s">
        <v>38</v>
      </c>
      <c r="B19" s="209">
        <v>45761</v>
      </c>
      <c r="C19" s="122"/>
      <c r="D19" s="106"/>
      <c r="E19" s="63"/>
      <c r="F19" s="64"/>
      <c r="G19" s="64"/>
      <c r="H19" s="174" t="str">
        <f t="shared" ref="H19" si="15">IF(K19&gt;0.417,1,"")</f>
        <v/>
      </c>
      <c r="I19" s="207" t="str">
        <f t="shared" ref="I19" si="16">IF(K19&lt;0.417,IF(K19&gt;0.25,1,""),"")</f>
        <v/>
      </c>
      <c r="J19" s="54" t="s">
        <v>56</v>
      </c>
      <c r="K19" s="82">
        <f>M19-L19</f>
        <v>0</v>
      </c>
      <c r="L19" s="82">
        <f t="shared" ref="L19" si="17">C19</f>
        <v>0</v>
      </c>
      <c r="M19" s="82">
        <f t="shared" ref="M19" si="18">D19</f>
        <v>0</v>
      </c>
    </row>
    <row r="20" spans="1:13" ht="24" customHeight="1" x14ac:dyDescent="0.25">
      <c r="A20" s="192" t="s">
        <v>39</v>
      </c>
      <c r="B20" s="209">
        <v>45762</v>
      </c>
      <c r="C20" s="93"/>
      <c r="D20" s="84"/>
      <c r="E20" s="6"/>
      <c r="F20" s="29"/>
      <c r="G20" s="29"/>
      <c r="H20" s="29" t="str">
        <f t="shared" ref="H20:H22" si="19">IF(K20&gt;0.417,1,"")</f>
        <v/>
      </c>
      <c r="I20" s="205" t="str">
        <f t="shared" ref="I20:I22" si="20">IF(K20&lt;0.417,IF(K20&gt;0.25,1,""),"")</f>
        <v/>
      </c>
      <c r="K20" s="82">
        <f>M20-L20</f>
        <v>0</v>
      </c>
      <c r="L20" s="82">
        <f t="shared" ref="L20:M22" si="21">C20</f>
        <v>0</v>
      </c>
      <c r="M20" s="82">
        <f t="shared" si="21"/>
        <v>0</v>
      </c>
    </row>
    <row r="21" spans="1:13" ht="24" customHeight="1" x14ac:dyDescent="0.25">
      <c r="A21" s="192" t="s">
        <v>40</v>
      </c>
      <c r="B21" s="209">
        <v>45763</v>
      </c>
      <c r="C21" s="93"/>
      <c r="D21" s="84"/>
      <c r="E21" s="17"/>
      <c r="F21" s="28"/>
      <c r="G21" s="28"/>
      <c r="H21" s="29" t="str">
        <f t="shared" ref="H21" si="22">IF(K21&gt;0.417,1,"")</f>
        <v/>
      </c>
      <c r="I21" s="205" t="str">
        <f t="shared" ref="I21" si="23">IF(K21&lt;0.417,IF(K21&gt;0.25,1,""),"")</f>
        <v/>
      </c>
      <c r="K21" s="82">
        <f>M21-L21</f>
        <v>0</v>
      </c>
      <c r="L21" s="82">
        <f t="shared" si="21"/>
        <v>0</v>
      </c>
      <c r="M21" s="82">
        <f t="shared" si="21"/>
        <v>0</v>
      </c>
    </row>
    <row r="22" spans="1:13" ht="24" customHeight="1" thickBot="1" x14ac:dyDescent="0.3">
      <c r="A22" s="192" t="s">
        <v>34</v>
      </c>
      <c r="B22" s="209">
        <v>45764</v>
      </c>
      <c r="C22" s="93"/>
      <c r="D22" s="84"/>
      <c r="E22" s="17"/>
      <c r="F22" s="28"/>
      <c r="G22" s="28"/>
      <c r="H22" s="29" t="str">
        <f t="shared" si="19"/>
        <v/>
      </c>
      <c r="I22" s="205" t="str">
        <f t="shared" si="20"/>
        <v/>
      </c>
      <c r="K22" s="82">
        <f>M22-L22</f>
        <v>0</v>
      </c>
      <c r="L22" s="82">
        <f t="shared" si="21"/>
        <v>0</v>
      </c>
      <c r="M22" s="82">
        <f t="shared" si="21"/>
        <v>0</v>
      </c>
    </row>
    <row r="23" spans="1:13" ht="24" customHeight="1" thickBot="1" x14ac:dyDescent="0.3">
      <c r="A23" s="192" t="s">
        <v>35</v>
      </c>
      <c r="B23" s="209">
        <v>45765</v>
      </c>
      <c r="C23" s="101"/>
      <c r="D23" s="88"/>
      <c r="E23" s="239" t="s">
        <v>129</v>
      </c>
      <c r="F23" s="26"/>
      <c r="G23" s="26"/>
      <c r="H23" s="37" t="str">
        <f>IF(K23&gt;0.417,1,"")</f>
        <v/>
      </c>
      <c r="I23" s="27" t="str">
        <f>IF(K23&lt;0.417,IF(K23&gt;0.25,1,""),"")</f>
        <v/>
      </c>
      <c r="K23" s="82"/>
      <c r="L23" s="82"/>
      <c r="M23" s="82"/>
    </row>
    <row r="24" spans="1:13" ht="24" customHeight="1" x14ac:dyDescent="0.25">
      <c r="A24" s="145" t="s">
        <v>36</v>
      </c>
      <c r="B24" s="209">
        <v>45766</v>
      </c>
      <c r="C24" s="101"/>
      <c r="D24" s="88"/>
      <c r="E24" s="25"/>
      <c r="F24" s="26"/>
      <c r="G24" s="26"/>
      <c r="H24" s="37" t="str">
        <f>IF(K24&gt;0.417,1,"")</f>
        <v/>
      </c>
      <c r="I24" s="27" t="str">
        <f>IF(K24&lt;0.417,IF(K24&gt;0.25,1,""),"")</f>
        <v/>
      </c>
      <c r="K24" s="82"/>
      <c r="L24" s="82"/>
      <c r="M24" s="82"/>
    </row>
    <row r="25" spans="1:13" ht="24" customHeight="1" thickBot="1" x14ac:dyDescent="0.3">
      <c r="A25" s="140" t="s">
        <v>37</v>
      </c>
      <c r="B25" s="209">
        <v>45767</v>
      </c>
      <c r="C25" s="229"/>
      <c r="D25" s="198"/>
      <c r="E25" s="230" t="s">
        <v>124</v>
      </c>
      <c r="F25" s="200"/>
      <c r="G25" s="200"/>
      <c r="H25" s="201" t="str">
        <f>IF(K25&gt;0.417,1,"")</f>
        <v/>
      </c>
      <c r="I25" s="202" t="str">
        <f>IF(K25&lt;0.417,IF(K25&gt;0.25,1,""),"")</f>
        <v/>
      </c>
      <c r="K25" s="82"/>
      <c r="L25" s="82"/>
      <c r="M25" s="82"/>
    </row>
    <row r="26" spans="1:13" ht="24" customHeight="1" thickBot="1" x14ac:dyDescent="0.3">
      <c r="A26" s="32" t="s">
        <v>38</v>
      </c>
      <c r="B26" s="209">
        <v>45768</v>
      </c>
      <c r="C26" s="229"/>
      <c r="D26" s="198"/>
      <c r="E26" s="230" t="s">
        <v>130</v>
      </c>
      <c r="F26" s="200"/>
      <c r="G26" s="200"/>
      <c r="H26" s="201" t="str">
        <f>IF(K26&gt;0.417,1,"")</f>
        <v/>
      </c>
      <c r="I26" s="202" t="str">
        <f>IF(K26&lt;0.417,IF(K26&gt;0.25,1,""),"")</f>
        <v/>
      </c>
      <c r="J26" s="54" t="s">
        <v>57</v>
      </c>
      <c r="K26" s="82"/>
      <c r="L26" s="82"/>
      <c r="M26" s="82"/>
    </row>
    <row r="27" spans="1:13" ht="24" customHeight="1" x14ac:dyDescent="0.25">
      <c r="A27" s="192" t="s">
        <v>39</v>
      </c>
      <c r="B27" s="209">
        <v>45769</v>
      </c>
      <c r="C27" s="150"/>
      <c r="D27" s="95"/>
      <c r="E27" s="17"/>
      <c r="F27" s="18"/>
      <c r="G27" s="18"/>
      <c r="H27" s="28" t="str">
        <f t="shared" ref="H27" si="24">IF(K27&gt;0.417,1,"")</f>
        <v/>
      </c>
      <c r="I27" s="208" t="str">
        <f t="shared" ref="I27" si="25">IF(K27&lt;0.417,IF(K27&gt;0.25,1,""),"")</f>
        <v/>
      </c>
      <c r="J27" s="71"/>
      <c r="K27" s="82">
        <f>M27-L27</f>
        <v>0</v>
      </c>
      <c r="L27" s="82">
        <f t="shared" ref="L27" si="26">C27</f>
        <v>0</v>
      </c>
      <c r="M27" s="82">
        <f t="shared" ref="M27" si="27">D27</f>
        <v>0</v>
      </c>
    </row>
    <row r="28" spans="1:13" ht="24" customHeight="1" x14ac:dyDescent="0.25">
      <c r="A28" s="192" t="s">
        <v>40</v>
      </c>
      <c r="B28" s="209">
        <v>45770</v>
      </c>
      <c r="C28" s="83"/>
      <c r="D28" s="84"/>
      <c r="E28" s="6"/>
      <c r="F28" s="15"/>
      <c r="G28" s="15"/>
      <c r="H28" s="29" t="str">
        <f t="shared" ref="H28" si="28">IF(K28&gt;0.417,1,"")</f>
        <v/>
      </c>
      <c r="I28" s="205" t="str">
        <f t="shared" ref="I28" si="29">IF(K28&lt;0.417,IF(K28&gt;0.25,1,""),"")</f>
        <v/>
      </c>
      <c r="J28" s="71"/>
      <c r="K28" s="82">
        <f>M28-L28</f>
        <v>0</v>
      </c>
      <c r="L28" s="82">
        <f t="shared" ref="L28:L30" si="30">C28</f>
        <v>0</v>
      </c>
      <c r="M28" s="82">
        <f t="shared" ref="M28:M30" si="31">D28</f>
        <v>0</v>
      </c>
    </row>
    <row r="29" spans="1:13" ht="24" customHeight="1" x14ac:dyDescent="0.25">
      <c r="A29" s="192" t="s">
        <v>34</v>
      </c>
      <c r="B29" s="209">
        <v>45771</v>
      </c>
      <c r="C29" s="83"/>
      <c r="D29" s="84"/>
      <c r="E29" s="6"/>
      <c r="F29" s="15"/>
      <c r="G29" s="15"/>
      <c r="H29" s="29" t="str">
        <f t="shared" ref="H29:H30" si="32">IF(K29&gt;0.417,1,"")</f>
        <v/>
      </c>
      <c r="I29" s="205" t="str">
        <f t="shared" ref="I29:I30" si="33">IF(K29&lt;0.417,IF(K29&gt;0.25,1,""),"")</f>
        <v/>
      </c>
      <c r="J29" s="71"/>
      <c r="K29" s="82">
        <f>M29-L29</f>
        <v>0</v>
      </c>
      <c r="L29" s="82">
        <f t="shared" si="30"/>
        <v>0</v>
      </c>
      <c r="M29" s="82">
        <f t="shared" si="31"/>
        <v>0</v>
      </c>
    </row>
    <row r="30" spans="1:13" ht="24" customHeight="1" thickBot="1" x14ac:dyDescent="0.3">
      <c r="A30" s="192" t="s">
        <v>35</v>
      </c>
      <c r="B30" s="209">
        <v>45772</v>
      </c>
      <c r="C30" s="98"/>
      <c r="D30" s="99"/>
      <c r="E30" s="60"/>
      <c r="F30" s="68"/>
      <c r="G30" s="68"/>
      <c r="H30" s="69" t="str">
        <f t="shared" si="32"/>
        <v/>
      </c>
      <c r="I30" s="224" t="str">
        <f t="shared" si="33"/>
        <v/>
      </c>
      <c r="J30" s="71"/>
      <c r="K30" s="82">
        <f>M30-L30</f>
        <v>0</v>
      </c>
      <c r="L30" s="82">
        <f t="shared" si="30"/>
        <v>0</v>
      </c>
      <c r="M30" s="82">
        <f t="shared" si="31"/>
        <v>0</v>
      </c>
    </row>
    <row r="31" spans="1:13" ht="24" customHeight="1" x14ac:dyDescent="0.25">
      <c r="A31" s="145" t="s">
        <v>36</v>
      </c>
      <c r="B31" s="209">
        <v>45773</v>
      </c>
      <c r="C31" s="101"/>
      <c r="D31" s="88"/>
      <c r="E31" s="25"/>
      <c r="F31" s="26"/>
      <c r="G31" s="26"/>
      <c r="H31" s="37" t="str">
        <f>IF(K31&gt;0.417,1,"")</f>
        <v/>
      </c>
      <c r="I31" s="27" t="str">
        <f>IF(K31&lt;0.417,IF(K31&gt;0.25,1,""),"")</f>
        <v/>
      </c>
      <c r="J31" s="42"/>
      <c r="K31" s="82"/>
      <c r="L31" s="82"/>
      <c r="M31" s="82"/>
    </row>
    <row r="32" spans="1:13" ht="24" customHeight="1" thickBot="1" x14ac:dyDescent="0.3">
      <c r="A32" s="140" t="s">
        <v>37</v>
      </c>
      <c r="B32" s="209">
        <v>45774</v>
      </c>
      <c r="C32" s="229"/>
      <c r="D32" s="198"/>
      <c r="E32" s="199"/>
      <c r="F32" s="200"/>
      <c r="G32" s="200"/>
      <c r="H32" s="201" t="str">
        <f>IF(K32&gt;0.417,1,"")</f>
        <v/>
      </c>
      <c r="I32" s="202" t="str">
        <f>IF(K32&lt;0.417,IF(K32&gt;0.25,1,""),"")</f>
        <v/>
      </c>
      <c r="K32" s="82"/>
      <c r="L32" s="82"/>
      <c r="M32" s="82"/>
    </row>
    <row r="33" spans="1:13" ht="24" customHeight="1" x14ac:dyDescent="0.25">
      <c r="A33" s="32" t="s">
        <v>38</v>
      </c>
      <c r="B33" s="209">
        <v>45775</v>
      </c>
      <c r="C33" s="122"/>
      <c r="D33" s="106"/>
      <c r="E33" s="63"/>
      <c r="F33" s="64"/>
      <c r="G33" s="64"/>
      <c r="H33" s="174" t="str">
        <f t="shared" ref="H33:H35" si="34">IF(K33&gt;0.417,1,"")</f>
        <v/>
      </c>
      <c r="I33" s="207" t="str">
        <f t="shared" ref="I33:I35" si="35">IF(K33&lt;0.417,IF(K33&gt;0.25,1,""),"")</f>
        <v/>
      </c>
      <c r="J33" s="54" t="s">
        <v>58</v>
      </c>
      <c r="K33" s="82">
        <f>M33-L33</f>
        <v>0</v>
      </c>
      <c r="L33" s="82">
        <f t="shared" ref="L33:L35" si="36">C33</f>
        <v>0</v>
      </c>
      <c r="M33" s="82">
        <f t="shared" ref="M33:M35" si="37">D33</f>
        <v>0</v>
      </c>
    </row>
    <row r="34" spans="1:13" ht="24" customHeight="1" x14ac:dyDescent="0.25">
      <c r="A34" s="192" t="s">
        <v>39</v>
      </c>
      <c r="B34" s="209">
        <v>45776</v>
      </c>
      <c r="C34" s="83"/>
      <c r="D34" s="84"/>
      <c r="E34" s="6"/>
      <c r="F34" s="15"/>
      <c r="G34" s="15"/>
      <c r="H34" s="29" t="str">
        <f t="shared" ref="H34" si="38">IF(K34&gt;0.417,1,"")</f>
        <v/>
      </c>
      <c r="I34" s="205" t="str">
        <f t="shared" ref="I34" si="39">IF(K34&lt;0.417,IF(K34&gt;0.25,1,""),"")</f>
        <v/>
      </c>
      <c r="J34" s="71"/>
      <c r="K34" s="82">
        <f>M34-L34</f>
        <v>0</v>
      </c>
      <c r="L34" s="82">
        <f t="shared" ref="L34" si="40">C34</f>
        <v>0</v>
      </c>
      <c r="M34" s="82">
        <f t="shared" ref="M34" si="41">D34</f>
        <v>0</v>
      </c>
    </row>
    <row r="35" spans="1:13" ht="24" customHeight="1" thickBot="1" x14ac:dyDescent="0.3">
      <c r="A35" s="192" t="s">
        <v>40</v>
      </c>
      <c r="B35" s="209">
        <v>45777</v>
      </c>
      <c r="C35" s="83"/>
      <c r="D35" s="84"/>
      <c r="E35" s="6"/>
      <c r="F35" s="15"/>
      <c r="G35" s="15"/>
      <c r="H35" s="29" t="str">
        <f t="shared" si="34"/>
        <v/>
      </c>
      <c r="I35" s="205" t="str">
        <f t="shared" si="35"/>
        <v/>
      </c>
      <c r="J35" s="71"/>
      <c r="K35" s="82">
        <f>M35-L35</f>
        <v>0</v>
      </c>
      <c r="L35" s="82">
        <f t="shared" si="36"/>
        <v>0</v>
      </c>
      <c r="M35" s="82">
        <f t="shared" si="37"/>
        <v>0</v>
      </c>
    </row>
    <row r="36" spans="1:13" ht="18" customHeight="1" thickTop="1" x14ac:dyDescent="0.25">
      <c r="F36" s="75">
        <f>SUM(F6:F35)</f>
        <v>0</v>
      </c>
      <c r="G36" s="75">
        <f>SUM(G6:G35)</f>
        <v>0</v>
      </c>
      <c r="H36" s="75">
        <f>SUM(H6:H35)</f>
        <v>0</v>
      </c>
      <c r="I36" s="75">
        <f>SUM(I6:I35)</f>
        <v>0</v>
      </c>
      <c r="K36" s="160">
        <f>SUM(K6:K35)</f>
        <v>0</v>
      </c>
      <c r="L36" s="120"/>
    </row>
    <row r="37" spans="1:13" x14ac:dyDescent="0.3">
      <c r="F37" s="240">
        <f>(F36+G36)*Yhteenveto!$D$21</f>
        <v>0</v>
      </c>
      <c r="G37" s="241"/>
      <c r="H37" s="172">
        <f>Yhteenveto!$F$21*H36</f>
        <v>0</v>
      </c>
      <c r="I37" s="172">
        <f>Yhteenveto!$G$21*I36</f>
        <v>0</v>
      </c>
      <c r="J37" s="173">
        <f>SUM(F37:I37)</f>
        <v>0</v>
      </c>
    </row>
    <row r="38" spans="1:13" x14ac:dyDescent="0.3">
      <c r="G38" s="20"/>
      <c r="K38" s="23">
        <f>COUNTA(K6:K35)</f>
        <v>20</v>
      </c>
      <c r="L38" t="s">
        <v>100</v>
      </c>
    </row>
    <row r="39" spans="1:13" x14ac:dyDescent="0.3">
      <c r="G39" s="9"/>
      <c r="K39" s="23">
        <f>K38*7.5</f>
        <v>150</v>
      </c>
      <c r="L39" t="s">
        <v>99</v>
      </c>
    </row>
    <row r="41" spans="1:13" x14ac:dyDescent="0.3">
      <c r="E41" s="175" t="s">
        <v>122</v>
      </c>
      <c r="F41" s="212">
        <f>Maalis!$F$42</f>
        <v>45747</v>
      </c>
      <c r="G41">
        <f>Maalis!G42</f>
        <v>0</v>
      </c>
      <c r="H41" t="s">
        <v>6</v>
      </c>
    </row>
    <row r="42" spans="1:13" x14ac:dyDescent="0.3">
      <c r="E42" s="175" t="s">
        <v>122</v>
      </c>
      <c r="F42" s="212">
        <f>B35</f>
        <v>45777</v>
      </c>
      <c r="G42" s="141"/>
      <c r="H42" t="s">
        <v>6</v>
      </c>
    </row>
    <row r="43" spans="1:13" x14ac:dyDescent="0.3">
      <c r="E43" s="137" t="s">
        <v>110</v>
      </c>
      <c r="G43" s="136">
        <f>IF(G42&gt;0,G42-G41,0)</f>
        <v>0</v>
      </c>
      <c r="H43" t="s">
        <v>6</v>
      </c>
    </row>
    <row r="44" spans="1:13" x14ac:dyDescent="0.3">
      <c r="E44" s="137" t="s">
        <v>111</v>
      </c>
      <c r="G44" s="136">
        <f>F36+G36</f>
        <v>0</v>
      </c>
      <c r="H44" s="138" t="e">
        <f>G44/G43</f>
        <v>#DIV/0!</v>
      </c>
    </row>
    <row r="45" spans="1:13" x14ac:dyDescent="0.3">
      <c r="E45" s="137" t="s">
        <v>112</v>
      </c>
      <c r="G45" s="136">
        <f>G43-G44</f>
        <v>0</v>
      </c>
      <c r="H45" s="138" t="e">
        <f>G45/G43</f>
        <v>#DIV/0!</v>
      </c>
    </row>
  </sheetData>
  <customSheetViews>
    <customSheetView guid="{E9DA6026-2258-4365-8B59-CF78043EB8B1}" fitToPage="1">
      <selection activeCell="E23" sqref="E23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7:G37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5"/>
  <sheetViews>
    <sheetView topLeftCell="A8" workbookViewId="0">
      <selection activeCell="N13" sqref="N13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2" customWidth="1"/>
    <col min="5" max="5" width="38.90625" customWidth="1"/>
    <col min="6" max="7" width="8.6328125" customWidth="1"/>
    <col min="8" max="9" width="10.6328125" customWidth="1"/>
    <col min="11" max="11" width="8.36328125" style="23" bestFit="1" customWidth="1"/>
    <col min="12" max="12" width="7.36328125" style="23" bestFit="1" customWidth="1"/>
    <col min="13" max="15" width="9.08984375" customWidth="1"/>
  </cols>
  <sheetData>
    <row r="1" spans="1:15" ht="18" customHeight="1" x14ac:dyDescent="0.4">
      <c r="B1" s="2" t="str">
        <f>Tammi!$B1</f>
        <v>Firma Oy</v>
      </c>
      <c r="E1" s="4" t="str">
        <f>Tammi!$E1</f>
        <v>MATKARAPORTTI</v>
      </c>
    </row>
    <row r="2" spans="1:15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2025</v>
      </c>
    </row>
    <row r="3" spans="1:15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5</v>
      </c>
    </row>
    <row r="4" spans="1:15" ht="15.5" thickBot="1" x14ac:dyDescent="0.35">
      <c r="B4" s="2"/>
    </row>
    <row r="5" spans="1:15" ht="27" customHeight="1" thickBot="1" x14ac:dyDescent="0.3">
      <c r="B5" s="58" t="s">
        <v>2</v>
      </c>
      <c r="C5" s="107" t="s">
        <v>3</v>
      </c>
      <c r="D5" s="107" t="s">
        <v>4</v>
      </c>
      <c r="E5" s="16" t="s">
        <v>5</v>
      </c>
      <c r="F5" s="16" t="s">
        <v>6</v>
      </c>
      <c r="G5" s="16" t="s">
        <v>114</v>
      </c>
      <c r="H5" s="16" t="s">
        <v>7</v>
      </c>
      <c r="I5" s="16" t="s">
        <v>8</v>
      </c>
      <c r="K5" s="117" t="s">
        <v>113</v>
      </c>
      <c r="L5" s="116" t="str">
        <f>C5</f>
        <v>alku klo</v>
      </c>
      <c r="M5" s="116" t="str">
        <f>D5</f>
        <v>loppu klo</v>
      </c>
    </row>
    <row r="6" spans="1:15" ht="24" customHeight="1" thickBot="1" x14ac:dyDescent="0.3">
      <c r="A6" s="32" t="s">
        <v>34</v>
      </c>
      <c r="B6" s="210">
        <v>45778</v>
      </c>
      <c r="C6" s="110"/>
      <c r="D6" s="111"/>
      <c r="E6" s="185" t="s">
        <v>104</v>
      </c>
      <c r="F6" s="39"/>
      <c r="G6" s="39"/>
      <c r="H6" s="40" t="str">
        <f t="shared" ref="H6" si="0">IF(K6&gt;0.417,1,"")</f>
        <v/>
      </c>
      <c r="I6" s="41" t="str">
        <f t="shared" ref="I6" si="1">IF(K6&lt;0.417,IF(K6&gt;0.25,1,""),"")</f>
        <v/>
      </c>
      <c r="J6" s="54" t="s">
        <v>58</v>
      </c>
      <c r="K6" s="82"/>
      <c r="L6" s="82"/>
      <c r="M6" s="82"/>
    </row>
    <row r="7" spans="1:15" ht="24" customHeight="1" thickBot="1" x14ac:dyDescent="0.3">
      <c r="A7" s="32" t="s">
        <v>35</v>
      </c>
      <c r="B7" s="210">
        <v>45779</v>
      </c>
      <c r="C7" s="94"/>
      <c r="D7" s="95"/>
      <c r="E7" s="17"/>
      <c r="F7" s="18"/>
      <c r="G7" s="18"/>
      <c r="H7" s="28" t="str">
        <f t="shared" ref="H7" si="2">IF(K7&gt;0.417,1,"")</f>
        <v/>
      </c>
      <c r="I7" s="208" t="str">
        <f t="shared" ref="I7" si="3">IF(K7&lt;0.417,IF(K7&gt;0.25,1,""),"")</f>
        <v/>
      </c>
      <c r="K7" s="82">
        <f t="shared" ref="K7" si="4">M7-L7</f>
        <v>0</v>
      </c>
      <c r="L7" s="82">
        <f t="shared" ref="L7" si="5">C7</f>
        <v>0</v>
      </c>
      <c r="M7" s="82">
        <f t="shared" ref="M7" si="6">D7</f>
        <v>0</v>
      </c>
    </row>
    <row r="8" spans="1:15" ht="24" customHeight="1" x14ac:dyDescent="0.25">
      <c r="A8" s="145" t="s">
        <v>36</v>
      </c>
      <c r="B8" s="210">
        <v>45780</v>
      </c>
      <c r="C8" s="101"/>
      <c r="D8" s="88"/>
      <c r="E8" s="25"/>
      <c r="F8" s="26"/>
      <c r="G8" s="26"/>
      <c r="H8" s="37" t="str">
        <f t="shared" ref="H8:H14" si="7">IF(K8&gt;0.417,1,"")</f>
        <v/>
      </c>
      <c r="I8" s="27" t="str">
        <f t="shared" ref="I8:I14" si="8">IF(K8&lt;0.417,IF(K8&gt;0.25,1,""),"")</f>
        <v/>
      </c>
      <c r="K8" s="82"/>
      <c r="L8" s="82"/>
      <c r="M8" s="82"/>
    </row>
    <row r="9" spans="1:15" ht="24" customHeight="1" thickBot="1" x14ac:dyDescent="0.3">
      <c r="A9" s="140" t="s">
        <v>37</v>
      </c>
      <c r="B9" s="210">
        <v>45781</v>
      </c>
      <c r="C9" s="110"/>
      <c r="D9" s="111"/>
      <c r="E9" s="38"/>
      <c r="F9" s="39"/>
      <c r="G9" s="39"/>
      <c r="H9" s="40" t="str">
        <f t="shared" si="7"/>
        <v/>
      </c>
      <c r="I9" s="41" t="str">
        <f t="shared" si="8"/>
        <v/>
      </c>
      <c r="K9" s="82"/>
      <c r="L9" s="82"/>
      <c r="M9" s="82"/>
    </row>
    <row r="10" spans="1:15" ht="24" customHeight="1" x14ac:dyDescent="0.25">
      <c r="A10" s="145" t="s">
        <v>38</v>
      </c>
      <c r="B10" s="210">
        <v>45782</v>
      </c>
      <c r="C10" s="115"/>
      <c r="D10" s="106"/>
      <c r="E10" s="63"/>
      <c r="F10" s="64"/>
      <c r="G10" s="64"/>
      <c r="H10" s="74" t="str">
        <f t="shared" si="7"/>
        <v/>
      </c>
      <c r="I10" s="213" t="str">
        <f t="shared" si="8"/>
        <v/>
      </c>
      <c r="J10" s="54" t="s">
        <v>59</v>
      </c>
      <c r="K10" s="82">
        <f t="shared" ref="K10:K11" si="9">M10-L10</f>
        <v>0</v>
      </c>
      <c r="L10" s="82">
        <f t="shared" ref="L10:M14" si="10">C10</f>
        <v>0</v>
      </c>
      <c r="M10" s="82">
        <f t="shared" si="10"/>
        <v>0</v>
      </c>
    </row>
    <row r="11" spans="1:15" ht="24" customHeight="1" x14ac:dyDescent="0.25">
      <c r="A11" s="148" t="s">
        <v>39</v>
      </c>
      <c r="B11" s="210">
        <v>45783</v>
      </c>
      <c r="C11" s="83"/>
      <c r="D11" s="84"/>
      <c r="E11" s="6"/>
      <c r="F11" s="15"/>
      <c r="G11" s="15"/>
      <c r="H11" s="29" t="str">
        <f t="shared" si="7"/>
        <v/>
      </c>
      <c r="I11" s="205" t="str">
        <f t="shared" si="8"/>
        <v/>
      </c>
      <c r="K11" s="82">
        <f t="shared" si="9"/>
        <v>0</v>
      </c>
      <c r="L11" s="82">
        <f t="shared" si="10"/>
        <v>0</v>
      </c>
      <c r="M11" s="82">
        <f t="shared" si="10"/>
        <v>0</v>
      </c>
    </row>
    <row r="12" spans="1:15" ht="24" customHeight="1" x14ac:dyDescent="0.25">
      <c r="A12" s="148" t="s">
        <v>40</v>
      </c>
      <c r="B12" s="210">
        <v>45784</v>
      </c>
      <c r="C12" s="83"/>
      <c r="D12" s="84"/>
      <c r="E12" s="6"/>
      <c r="F12" s="15"/>
      <c r="G12" s="15"/>
      <c r="H12" s="29" t="str">
        <f t="shared" si="7"/>
        <v/>
      </c>
      <c r="I12" s="205" t="str">
        <f t="shared" si="8"/>
        <v/>
      </c>
      <c r="K12" s="82">
        <f>M12-L12</f>
        <v>0</v>
      </c>
      <c r="L12" s="82">
        <f t="shared" si="10"/>
        <v>0</v>
      </c>
      <c r="M12" s="82">
        <f t="shared" si="10"/>
        <v>0</v>
      </c>
    </row>
    <row r="13" spans="1:15" ht="24" customHeight="1" x14ac:dyDescent="0.25">
      <c r="A13" s="148" t="s">
        <v>34</v>
      </c>
      <c r="B13" s="210">
        <v>45785</v>
      </c>
      <c r="C13" s="83"/>
      <c r="D13" s="84"/>
      <c r="E13" s="6"/>
      <c r="F13" s="15"/>
      <c r="G13" s="15"/>
      <c r="H13" s="29" t="str">
        <f t="shared" ref="H13" si="11">IF(K13&gt;0.417,1,"")</f>
        <v/>
      </c>
      <c r="I13" s="205" t="str">
        <f t="shared" ref="I13" si="12">IF(K13&lt;0.417,IF(K13&gt;0.25,1,""),"")</f>
        <v/>
      </c>
      <c r="K13" s="82">
        <f>M13-L13</f>
        <v>0</v>
      </c>
      <c r="L13" s="82">
        <f t="shared" ref="L13" si="13">C13</f>
        <v>0</v>
      </c>
      <c r="M13" s="82">
        <f t="shared" ref="M13" si="14">D13</f>
        <v>0</v>
      </c>
    </row>
    <row r="14" spans="1:15" ht="24" customHeight="1" thickBot="1" x14ac:dyDescent="0.3">
      <c r="A14" s="140" t="s">
        <v>35</v>
      </c>
      <c r="B14" s="210">
        <v>45786</v>
      </c>
      <c r="C14" s="85"/>
      <c r="D14" s="86"/>
      <c r="E14" s="7"/>
      <c r="F14" s="68"/>
      <c r="G14" s="68"/>
      <c r="H14" s="47" t="str">
        <f t="shared" si="7"/>
        <v/>
      </c>
      <c r="I14" s="204" t="str">
        <f t="shared" si="8"/>
        <v/>
      </c>
      <c r="K14" s="82">
        <f>M14-L14</f>
        <v>0</v>
      </c>
      <c r="L14" s="82">
        <f t="shared" si="10"/>
        <v>0</v>
      </c>
      <c r="M14" s="82">
        <f t="shared" si="10"/>
        <v>0</v>
      </c>
    </row>
    <row r="15" spans="1:15" ht="24" customHeight="1" x14ac:dyDescent="0.3">
      <c r="A15" s="145" t="s">
        <v>36</v>
      </c>
      <c r="B15" s="210">
        <v>45787</v>
      </c>
      <c r="C15" s="101"/>
      <c r="D15" s="88"/>
      <c r="E15" s="25"/>
      <c r="F15" s="26"/>
      <c r="G15" s="26"/>
      <c r="H15" s="37"/>
      <c r="I15" s="27"/>
      <c r="M15" s="82"/>
      <c r="N15" s="82"/>
      <c r="O15" s="82"/>
    </row>
    <row r="16" spans="1:15" ht="24" customHeight="1" thickBot="1" x14ac:dyDescent="0.35">
      <c r="A16" s="140" t="s">
        <v>37</v>
      </c>
      <c r="B16" s="210">
        <v>45788</v>
      </c>
      <c r="C16" s="110"/>
      <c r="D16" s="111"/>
      <c r="E16" s="38"/>
      <c r="F16" s="39"/>
      <c r="G16" s="39"/>
      <c r="H16" s="40"/>
      <c r="I16" s="41"/>
      <c r="M16" s="82"/>
      <c r="N16" s="82"/>
      <c r="O16" s="82"/>
    </row>
    <row r="17" spans="1:15" ht="24" customHeight="1" x14ac:dyDescent="0.25">
      <c r="A17" s="145" t="s">
        <v>38</v>
      </c>
      <c r="B17" s="210">
        <v>45789</v>
      </c>
      <c r="C17" s="115"/>
      <c r="D17" s="106"/>
      <c r="E17" s="63"/>
      <c r="F17" s="64"/>
      <c r="G17" s="64"/>
      <c r="H17" s="74" t="str">
        <f t="shared" ref="H17:H18" si="15">IF(K17&gt;0.417,1,"")</f>
        <v/>
      </c>
      <c r="I17" s="213" t="str">
        <f t="shared" ref="I17:I18" si="16">IF(K17&lt;0.417,IF(K17&gt;0.25,1,""),"")</f>
        <v/>
      </c>
      <c r="J17" s="54" t="s">
        <v>60</v>
      </c>
      <c r="K17" s="82">
        <f t="shared" ref="K17:K18" si="17">M17-L17</f>
        <v>0</v>
      </c>
      <c r="L17" s="82">
        <f t="shared" ref="L17:M19" si="18">C17</f>
        <v>0</v>
      </c>
      <c r="M17" s="82">
        <f t="shared" si="18"/>
        <v>0</v>
      </c>
    </row>
    <row r="18" spans="1:15" ht="24" customHeight="1" x14ac:dyDescent="0.25">
      <c r="A18" s="148" t="s">
        <v>39</v>
      </c>
      <c r="B18" s="210">
        <v>45790</v>
      </c>
      <c r="C18" s="83"/>
      <c r="D18" s="84"/>
      <c r="E18" s="6"/>
      <c r="F18" s="15"/>
      <c r="G18" s="15"/>
      <c r="H18" s="29" t="str">
        <f t="shared" si="15"/>
        <v/>
      </c>
      <c r="I18" s="205" t="str">
        <f t="shared" si="16"/>
        <v/>
      </c>
      <c r="K18" s="82">
        <f t="shared" si="17"/>
        <v>0</v>
      </c>
      <c r="L18" s="82">
        <f t="shared" si="18"/>
        <v>0</v>
      </c>
      <c r="M18" s="82">
        <f t="shared" si="18"/>
        <v>0</v>
      </c>
    </row>
    <row r="19" spans="1:15" ht="24" customHeight="1" x14ac:dyDescent="0.25">
      <c r="A19" s="148" t="s">
        <v>40</v>
      </c>
      <c r="B19" s="210">
        <v>45791</v>
      </c>
      <c r="C19" s="83"/>
      <c r="D19" s="84"/>
      <c r="E19" s="6"/>
      <c r="F19" s="15"/>
      <c r="G19" s="15"/>
      <c r="H19" s="29" t="str">
        <f t="shared" ref="H19" si="19">IF(K19&gt;0.417,1,"")</f>
        <v/>
      </c>
      <c r="I19" s="205" t="str">
        <f t="shared" ref="I19" si="20">IF(K19&lt;0.417,IF(K19&gt;0.25,1,""),"")</f>
        <v/>
      </c>
      <c r="K19" s="82">
        <f>M19-L19</f>
        <v>0</v>
      </c>
      <c r="L19" s="82">
        <f t="shared" si="18"/>
        <v>0</v>
      </c>
      <c r="M19" s="82">
        <f t="shared" si="18"/>
        <v>0</v>
      </c>
    </row>
    <row r="20" spans="1:15" ht="24" customHeight="1" x14ac:dyDescent="0.25">
      <c r="A20" s="148" t="s">
        <v>34</v>
      </c>
      <c r="B20" s="210">
        <v>45792</v>
      </c>
      <c r="C20" s="83"/>
      <c r="D20" s="84"/>
      <c r="E20" s="6"/>
      <c r="F20" s="15"/>
      <c r="G20" s="15"/>
      <c r="H20" s="29" t="str">
        <f t="shared" ref="H20" si="21">IF(K20&gt;0.417,1,"")</f>
        <v/>
      </c>
      <c r="I20" s="205" t="str">
        <f t="shared" ref="I20" si="22">IF(K20&lt;0.417,IF(K20&gt;0.25,1,""),"")</f>
        <v/>
      </c>
      <c r="K20" s="82">
        <f>M20-L20</f>
        <v>0</v>
      </c>
      <c r="L20" s="82">
        <f t="shared" ref="L20" si="23">C20</f>
        <v>0</v>
      </c>
      <c r="M20" s="82">
        <f t="shared" ref="M20" si="24">D20</f>
        <v>0</v>
      </c>
    </row>
    <row r="21" spans="1:15" ht="24" customHeight="1" thickBot="1" x14ac:dyDescent="0.3">
      <c r="A21" s="140" t="s">
        <v>35</v>
      </c>
      <c r="B21" s="210">
        <v>45793</v>
      </c>
      <c r="C21" s="98"/>
      <c r="D21" s="99"/>
      <c r="E21" s="60"/>
      <c r="F21" s="68"/>
      <c r="G21" s="68"/>
      <c r="H21" s="69" t="str">
        <f t="shared" ref="H21" si="25">IF(K21&gt;0.417,1,"")</f>
        <v/>
      </c>
      <c r="I21" s="224" t="str">
        <f t="shared" ref="I21" si="26">IF(K21&lt;0.417,IF(K21&gt;0.25,1,""),"")</f>
        <v/>
      </c>
      <c r="K21" s="82">
        <f t="shared" ref="K21" si="27">M21-L21</f>
        <v>0</v>
      </c>
      <c r="L21" s="82">
        <f t="shared" ref="L21" si="28">C21</f>
        <v>0</v>
      </c>
      <c r="M21" s="82">
        <f t="shared" ref="M21" si="29">D21</f>
        <v>0</v>
      </c>
    </row>
    <row r="22" spans="1:15" ht="24" customHeight="1" x14ac:dyDescent="0.3">
      <c r="A22" s="145" t="s">
        <v>36</v>
      </c>
      <c r="B22" s="210">
        <v>45794</v>
      </c>
      <c r="C22" s="101"/>
      <c r="D22" s="88"/>
      <c r="E22" s="25"/>
      <c r="F22" s="26"/>
      <c r="G22" s="26"/>
      <c r="H22" s="37"/>
      <c r="I22" s="27"/>
      <c r="M22" s="82"/>
      <c r="N22" s="82"/>
      <c r="O22" s="82"/>
    </row>
    <row r="23" spans="1:15" ht="24" customHeight="1" thickBot="1" x14ac:dyDescent="0.35">
      <c r="A23" s="140" t="s">
        <v>37</v>
      </c>
      <c r="B23" s="210">
        <v>45795</v>
      </c>
      <c r="C23" s="110"/>
      <c r="D23" s="111"/>
      <c r="E23" s="38"/>
      <c r="F23" s="39"/>
      <c r="G23" s="39"/>
      <c r="H23" s="40"/>
      <c r="I23" s="41"/>
      <c r="M23" s="82"/>
      <c r="N23" s="82"/>
      <c r="O23" s="82"/>
    </row>
    <row r="24" spans="1:15" ht="24" customHeight="1" x14ac:dyDescent="0.25">
      <c r="A24" s="232" t="s">
        <v>38</v>
      </c>
      <c r="B24" s="210">
        <v>45796</v>
      </c>
      <c r="C24" s="97"/>
      <c r="D24" s="92"/>
      <c r="E24" s="43"/>
      <c r="F24" s="19"/>
      <c r="G24" s="19"/>
      <c r="H24" s="44" t="str">
        <f t="shared" ref="H24:H25" si="30">IF(K24&gt;0.417,1,"")</f>
        <v/>
      </c>
      <c r="I24" s="203" t="str">
        <f t="shared" ref="I24:I25" si="31">IF(K24&lt;0.417,IF(K24&gt;0.25,1,""),"")</f>
        <v/>
      </c>
      <c r="J24" s="54" t="s">
        <v>61</v>
      </c>
      <c r="K24" s="82">
        <f t="shared" ref="K24:K25" si="32">M24-L24</f>
        <v>0</v>
      </c>
      <c r="L24" s="82">
        <f t="shared" ref="L24:M24" si="33">C24</f>
        <v>0</v>
      </c>
      <c r="M24" s="82">
        <f t="shared" si="33"/>
        <v>0</v>
      </c>
      <c r="N24" s="82"/>
      <c r="O24" s="82"/>
    </row>
    <row r="25" spans="1:15" ht="24" customHeight="1" x14ac:dyDescent="0.25">
      <c r="A25" s="195" t="s">
        <v>39</v>
      </c>
      <c r="B25" s="210">
        <v>45797</v>
      </c>
      <c r="C25" s="83"/>
      <c r="D25" s="84"/>
      <c r="E25" s="6"/>
      <c r="F25" s="15"/>
      <c r="G25" s="15"/>
      <c r="H25" s="29" t="str">
        <f t="shared" si="30"/>
        <v/>
      </c>
      <c r="I25" s="205" t="str">
        <f t="shared" si="31"/>
        <v/>
      </c>
      <c r="K25" s="82">
        <f t="shared" si="32"/>
        <v>0</v>
      </c>
      <c r="L25" s="82">
        <f t="shared" ref="L25" si="34">C25</f>
        <v>0</v>
      </c>
      <c r="M25" s="82">
        <f t="shared" ref="M25" si="35">D25</f>
        <v>0</v>
      </c>
      <c r="N25" s="82"/>
      <c r="O25" s="82"/>
    </row>
    <row r="26" spans="1:15" ht="24" customHeight="1" x14ac:dyDescent="0.25">
      <c r="A26" s="195" t="s">
        <v>40</v>
      </c>
      <c r="B26" s="210">
        <v>45798</v>
      </c>
      <c r="C26" s="83"/>
      <c r="D26" s="84"/>
      <c r="E26" s="6"/>
      <c r="F26" s="15"/>
      <c r="G26" s="15"/>
      <c r="H26" s="29" t="str">
        <f t="shared" ref="H26:H28" si="36">IF(K26&gt;0.417,1,"")</f>
        <v/>
      </c>
      <c r="I26" s="205" t="str">
        <f t="shared" ref="I26:I28" si="37">IF(K26&lt;0.417,IF(K26&gt;0.25,1,""),"")</f>
        <v/>
      </c>
      <c r="K26" s="82">
        <f t="shared" ref="K26:K28" si="38">M26-L26</f>
        <v>0</v>
      </c>
      <c r="L26" s="82">
        <f t="shared" ref="L26:L28" si="39">C26</f>
        <v>0</v>
      </c>
      <c r="M26" s="82">
        <f t="shared" ref="M26:M28" si="40">D26</f>
        <v>0</v>
      </c>
      <c r="N26" s="82"/>
      <c r="O26" s="82"/>
    </row>
    <row r="27" spans="1:15" ht="24" customHeight="1" x14ac:dyDescent="0.25">
      <c r="A27" s="195" t="s">
        <v>34</v>
      </c>
      <c r="B27" s="210">
        <v>45799</v>
      </c>
      <c r="C27" s="83"/>
      <c r="D27" s="84"/>
      <c r="E27" s="6"/>
      <c r="F27" s="15"/>
      <c r="G27" s="15"/>
      <c r="H27" s="29" t="str">
        <f t="shared" ref="H27" si="41">IF(K27&gt;0.417,1,"")</f>
        <v/>
      </c>
      <c r="I27" s="205" t="str">
        <f t="shared" ref="I27" si="42">IF(K27&lt;0.417,IF(K27&gt;0.25,1,""),"")</f>
        <v/>
      </c>
      <c r="K27" s="82">
        <f t="shared" ref="K27" si="43">M27-L27</f>
        <v>0</v>
      </c>
      <c r="L27" s="82">
        <f t="shared" ref="L27" si="44">C27</f>
        <v>0</v>
      </c>
      <c r="M27" s="82">
        <f t="shared" ref="M27" si="45">D27</f>
        <v>0</v>
      </c>
      <c r="N27" s="82"/>
      <c r="O27" s="82"/>
    </row>
    <row r="28" spans="1:15" ht="24" customHeight="1" thickBot="1" x14ac:dyDescent="0.3">
      <c r="A28" s="195" t="s">
        <v>35</v>
      </c>
      <c r="B28" s="210">
        <v>45800</v>
      </c>
      <c r="C28" s="98"/>
      <c r="D28" s="99"/>
      <c r="E28" s="60"/>
      <c r="F28" s="68"/>
      <c r="G28" s="68"/>
      <c r="H28" s="69" t="str">
        <f t="shared" si="36"/>
        <v/>
      </c>
      <c r="I28" s="224" t="str">
        <f t="shared" si="37"/>
        <v/>
      </c>
      <c r="K28" s="82">
        <f t="shared" si="38"/>
        <v>0</v>
      </c>
      <c r="L28" s="82">
        <f t="shared" si="39"/>
        <v>0</v>
      </c>
      <c r="M28" s="82">
        <f t="shared" si="40"/>
        <v>0</v>
      </c>
      <c r="N28" s="82"/>
      <c r="O28" s="82"/>
    </row>
    <row r="29" spans="1:15" ht="24" customHeight="1" x14ac:dyDescent="0.3">
      <c r="A29" s="145" t="s">
        <v>36</v>
      </c>
      <c r="B29" s="210">
        <v>45801</v>
      </c>
      <c r="C29" s="101"/>
      <c r="D29" s="88"/>
      <c r="E29" s="25"/>
      <c r="F29" s="26"/>
      <c r="G29" s="26"/>
      <c r="H29" s="37"/>
      <c r="I29" s="27"/>
      <c r="M29" s="82"/>
      <c r="N29" s="82"/>
      <c r="O29" s="82"/>
    </row>
    <row r="30" spans="1:15" ht="24" customHeight="1" thickBot="1" x14ac:dyDescent="0.35">
      <c r="A30" s="140" t="s">
        <v>37</v>
      </c>
      <c r="B30" s="210">
        <v>45802</v>
      </c>
      <c r="C30" s="110"/>
      <c r="D30" s="111"/>
      <c r="E30" s="38"/>
      <c r="F30" s="39"/>
      <c r="G30" s="39"/>
      <c r="H30" s="40"/>
      <c r="I30" s="41"/>
      <c r="M30" s="82"/>
      <c r="N30" s="82"/>
      <c r="O30" s="82"/>
    </row>
    <row r="31" spans="1:15" ht="24" customHeight="1" x14ac:dyDescent="0.25">
      <c r="A31" s="232" t="s">
        <v>38</v>
      </c>
      <c r="B31" s="210">
        <v>45803</v>
      </c>
      <c r="C31" s="97"/>
      <c r="D31" s="92"/>
      <c r="E31" s="43"/>
      <c r="F31" s="19"/>
      <c r="G31" s="19"/>
      <c r="H31" s="44" t="str">
        <f t="shared" ref="H31" si="46">IF(K31&gt;0.417,1,"")</f>
        <v/>
      </c>
      <c r="I31" s="203" t="str">
        <f t="shared" ref="I31" si="47">IF(K31&lt;0.417,IF(K31&gt;0.25,1,""),"")</f>
        <v/>
      </c>
      <c r="J31" s="54" t="s">
        <v>62</v>
      </c>
      <c r="K31" s="82">
        <f t="shared" ref="K31" si="48">M31-L31</f>
        <v>0</v>
      </c>
      <c r="L31" s="82">
        <f t="shared" ref="L31" si="49">C31</f>
        <v>0</v>
      </c>
      <c r="M31" s="82">
        <f t="shared" ref="M31" si="50">D31</f>
        <v>0</v>
      </c>
      <c r="N31" s="82"/>
      <c r="O31" s="82"/>
    </row>
    <row r="32" spans="1:15" ht="24" customHeight="1" x14ac:dyDescent="0.25">
      <c r="A32" s="195" t="s">
        <v>39</v>
      </c>
      <c r="B32" s="210">
        <v>45804</v>
      </c>
      <c r="C32" s="214"/>
      <c r="D32" s="104"/>
      <c r="E32" s="30"/>
      <c r="F32" s="31"/>
      <c r="G32" s="31"/>
      <c r="H32" s="74" t="str">
        <f t="shared" ref="H32:H33" si="51">IF(K32&gt;0.417,1,"")</f>
        <v/>
      </c>
      <c r="I32" s="213" t="str">
        <f t="shared" ref="I32:I33" si="52">IF(K32&lt;0.417,IF(K32&gt;0.25,1,""),"")</f>
        <v/>
      </c>
      <c r="J32" s="42"/>
      <c r="K32" s="82">
        <f t="shared" ref="K32:K33" si="53">M32-L32</f>
        <v>0</v>
      </c>
      <c r="L32" s="82">
        <f t="shared" ref="L32:L33" si="54">C32</f>
        <v>0</v>
      </c>
      <c r="M32" s="82">
        <f t="shared" ref="M32:M33" si="55">D32</f>
        <v>0</v>
      </c>
      <c r="N32" s="82"/>
      <c r="O32" s="82"/>
    </row>
    <row r="33" spans="1:15" ht="24" customHeight="1" thickBot="1" x14ac:dyDescent="0.3">
      <c r="A33" s="195" t="s">
        <v>40</v>
      </c>
      <c r="B33" s="210">
        <v>45805</v>
      </c>
      <c r="C33" s="83"/>
      <c r="D33" s="84"/>
      <c r="E33" s="6"/>
      <c r="F33" s="15"/>
      <c r="G33" s="15"/>
      <c r="H33" s="29" t="str">
        <f t="shared" si="51"/>
        <v/>
      </c>
      <c r="I33" s="205" t="str">
        <f t="shared" si="52"/>
        <v/>
      </c>
      <c r="J33" s="71"/>
      <c r="K33" s="82">
        <f t="shared" si="53"/>
        <v>0</v>
      </c>
      <c r="L33" s="82">
        <f t="shared" si="54"/>
        <v>0</v>
      </c>
      <c r="M33" s="82">
        <f t="shared" si="55"/>
        <v>0</v>
      </c>
      <c r="N33" s="82"/>
      <c r="O33" s="82"/>
    </row>
    <row r="34" spans="1:15" ht="24" customHeight="1" thickBot="1" x14ac:dyDescent="0.3">
      <c r="A34" s="195" t="s">
        <v>34</v>
      </c>
      <c r="B34" s="210">
        <v>45806</v>
      </c>
      <c r="C34" s="168"/>
      <c r="D34" s="152"/>
      <c r="E34" s="162" t="s">
        <v>117</v>
      </c>
      <c r="F34" s="153"/>
      <c r="G34" s="153"/>
      <c r="H34" s="154" t="str">
        <f>IF(K34&gt;0.417,1,"")</f>
        <v/>
      </c>
      <c r="I34" s="196" t="str">
        <f>IF(K34&lt;0.417,IF(K34&gt;0.25,1,""),"")</f>
        <v/>
      </c>
      <c r="K34" s="82"/>
      <c r="L34" s="82"/>
      <c r="M34" s="82"/>
      <c r="N34" s="82"/>
      <c r="O34" s="82"/>
    </row>
    <row r="35" spans="1:15" ht="24" customHeight="1" thickBot="1" x14ac:dyDescent="0.3">
      <c r="A35" s="195" t="s">
        <v>35</v>
      </c>
      <c r="B35" s="210">
        <v>45807</v>
      </c>
      <c r="C35" s="83"/>
      <c r="D35" s="84"/>
      <c r="E35" s="6"/>
      <c r="F35" s="15"/>
      <c r="G35" s="15"/>
      <c r="H35" s="29" t="str">
        <f t="shared" ref="H35" si="56">IF(K35&gt;0.417,1,"")</f>
        <v/>
      </c>
      <c r="I35" s="205" t="str">
        <f t="shared" ref="I35" si="57">IF(K35&lt;0.417,IF(K35&gt;0.25,1,""),"")</f>
        <v/>
      </c>
      <c r="J35" s="71"/>
      <c r="K35" s="82">
        <f t="shared" ref="K35" si="58">M35-L35</f>
        <v>0</v>
      </c>
      <c r="L35" s="82">
        <f t="shared" ref="L35" si="59">C35</f>
        <v>0</v>
      </c>
      <c r="M35" s="82">
        <f t="shared" ref="M35" si="60">D35</f>
        <v>0</v>
      </c>
      <c r="N35" s="82"/>
      <c r="O35" s="82"/>
    </row>
    <row r="36" spans="1:15" ht="24" customHeight="1" thickBot="1" x14ac:dyDescent="0.35">
      <c r="A36" s="145" t="s">
        <v>36</v>
      </c>
      <c r="B36" s="210">
        <v>45808</v>
      </c>
      <c r="C36" s="101"/>
      <c r="D36" s="88"/>
      <c r="E36" s="25"/>
      <c r="F36" s="26"/>
      <c r="G36" s="26"/>
      <c r="H36" s="37"/>
      <c r="I36" s="27"/>
      <c r="M36" s="82"/>
      <c r="N36" s="82"/>
      <c r="O36" s="82"/>
    </row>
    <row r="37" spans="1:15" ht="18" customHeight="1" thickTop="1" x14ac:dyDescent="0.3">
      <c r="B37" s="73"/>
      <c r="F37" s="75">
        <f>SUM(F6:F36)</f>
        <v>0</v>
      </c>
      <c r="G37" s="75">
        <f>SUM(G6:G36)</f>
        <v>0</v>
      </c>
      <c r="H37" s="75">
        <f>SUM(H6:H36)</f>
        <v>0</v>
      </c>
      <c r="I37" s="75">
        <f>SUM(I6:I36)</f>
        <v>0</v>
      </c>
      <c r="K37" s="159">
        <f>SUM(K6:K36)</f>
        <v>0</v>
      </c>
      <c r="L37" s="118"/>
    </row>
    <row r="38" spans="1:15" x14ac:dyDescent="0.3">
      <c r="F38" s="240">
        <f>(F37+G37)*Yhteenveto!$D$21</f>
        <v>0</v>
      </c>
      <c r="G38" s="241"/>
      <c r="H38" s="172">
        <f>Yhteenveto!$F$21*H37</f>
        <v>0</v>
      </c>
      <c r="I38" s="172">
        <f>Yhteenveto!$G$21*I37</f>
        <v>0</v>
      </c>
      <c r="J38" s="173">
        <f>SUM(F38:I38)</f>
        <v>0</v>
      </c>
    </row>
    <row r="39" spans="1:15" x14ac:dyDescent="0.3">
      <c r="G39" s="20"/>
      <c r="K39" s="23">
        <f>COUNTA(K6:K36)</f>
        <v>20</v>
      </c>
      <c r="L39" t="s">
        <v>100</v>
      </c>
    </row>
    <row r="40" spans="1:15" x14ac:dyDescent="0.3">
      <c r="G40" s="9"/>
      <c r="K40" s="23">
        <f>K39*7.5</f>
        <v>150</v>
      </c>
      <c r="L40" t="s">
        <v>99</v>
      </c>
    </row>
    <row r="41" spans="1:15" x14ac:dyDescent="0.3">
      <c r="E41" s="175" t="s">
        <v>122</v>
      </c>
      <c r="F41" s="212">
        <f>Huhti!$F$42</f>
        <v>45777</v>
      </c>
      <c r="G41">
        <f>Huhti!G42</f>
        <v>0</v>
      </c>
      <c r="H41" t="s">
        <v>6</v>
      </c>
    </row>
    <row r="42" spans="1:15" x14ac:dyDescent="0.3">
      <c r="E42" s="175" t="s">
        <v>122</v>
      </c>
      <c r="F42" s="212">
        <f>B36</f>
        <v>45808</v>
      </c>
      <c r="G42" s="141"/>
      <c r="H42" t="s">
        <v>6</v>
      </c>
    </row>
    <row r="43" spans="1:15" x14ac:dyDescent="0.3">
      <c r="E43" s="137" t="s">
        <v>110</v>
      </c>
      <c r="G43" s="136">
        <f>IF(G42&gt;0,G42-G41,0)</f>
        <v>0</v>
      </c>
      <c r="H43" t="s">
        <v>6</v>
      </c>
    </row>
    <row r="44" spans="1:15" x14ac:dyDescent="0.3">
      <c r="E44" s="137" t="s">
        <v>111</v>
      </c>
      <c r="G44" s="136">
        <f>F37+G37</f>
        <v>0</v>
      </c>
      <c r="H44" s="138" t="e">
        <f>G44/G43</f>
        <v>#DIV/0!</v>
      </c>
    </row>
    <row r="45" spans="1:15" x14ac:dyDescent="0.3">
      <c r="E45" s="137" t="s">
        <v>112</v>
      </c>
      <c r="G45" s="136">
        <f>G43-G44</f>
        <v>0</v>
      </c>
      <c r="H45" s="138" t="e">
        <f>G45/G43</f>
        <v>#DIV/0!</v>
      </c>
    </row>
  </sheetData>
  <customSheetViews>
    <customSheetView guid="{E9DA6026-2258-4365-8B59-CF78043EB8B1}" fitToPage="1">
      <selection activeCell="K37" sqref="K37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8:G38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5"/>
  <sheetViews>
    <sheetView topLeftCell="A8" workbookViewId="0">
      <selection activeCell="E30" sqref="E30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2" customWidth="1"/>
    <col min="5" max="5" width="38.90625" customWidth="1"/>
    <col min="6" max="7" width="8.6328125" customWidth="1"/>
    <col min="8" max="9" width="10.6328125" customWidth="1"/>
    <col min="10" max="10" width="10.6328125" hidden="1" customWidth="1"/>
    <col min="12" max="12" width="7.08984375" style="23" bestFit="1" customWidth="1"/>
    <col min="13" max="13" width="7.36328125" style="23" bestFit="1" customWidth="1"/>
    <col min="14" max="16" width="9.08984375" customWidth="1"/>
  </cols>
  <sheetData>
    <row r="1" spans="1:14" ht="18" customHeight="1" x14ac:dyDescent="0.4">
      <c r="B1" s="2" t="str">
        <f>Tammi!$B1</f>
        <v>Firma Oy</v>
      </c>
      <c r="E1" s="4" t="str">
        <f>Tammi!$E1</f>
        <v>MATKARAPORTTI</v>
      </c>
    </row>
    <row r="2" spans="1:14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2025</v>
      </c>
      <c r="J2" s="24"/>
    </row>
    <row r="3" spans="1:14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6</v>
      </c>
      <c r="J3" s="8"/>
    </row>
    <row r="4" spans="1:14" ht="15.5" thickBot="1" x14ac:dyDescent="0.35">
      <c r="B4" s="2"/>
    </row>
    <row r="5" spans="1:14" ht="27" customHeight="1" thickBot="1" x14ac:dyDescent="0.3">
      <c r="A5" s="65"/>
      <c r="B5" s="58" t="s">
        <v>2</v>
      </c>
      <c r="C5" s="112" t="s">
        <v>3</v>
      </c>
      <c r="D5" s="112" t="s">
        <v>4</v>
      </c>
      <c r="E5" s="59" t="s">
        <v>5</v>
      </c>
      <c r="F5" s="59" t="s">
        <v>6</v>
      </c>
      <c r="G5" s="59" t="s">
        <v>114</v>
      </c>
      <c r="H5" s="59" t="s">
        <v>7</v>
      </c>
      <c r="I5" s="215" t="s">
        <v>8</v>
      </c>
      <c r="J5" s="131" t="s">
        <v>107</v>
      </c>
      <c r="L5" s="117" t="s">
        <v>113</v>
      </c>
      <c r="M5" s="116" t="str">
        <f t="shared" ref="M5:N5" si="0">C5</f>
        <v>alku klo</v>
      </c>
      <c r="N5" s="116" t="str">
        <f t="shared" si="0"/>
        <v>loppu klo</v>
      </c>
    </row>
    <row r="6" spans="1:14" ht="24" customHeight="1" thickBot="1" x14ac:dyDescent="0.3">
      <c r="A6" s="140" t="s">
        <v>37</v>
      </c>
      <c r="B6" s="210">
        <v>45809</v>
      </c>
      <c r="C6" s="89"/>
      <c r="D6" s="90"/>
      <c r="E6" s="51"/>
      <c r="F6" s="52"/>
      <c r="G6" s="52"/>
      <c r="H6" s="40"/>
      <c r="I6" s="41"/>
      <c r="J6" s="134"/>
      <c r="L6" s="82"/>
      <c r="M6" s="82"/>
      <c r="N6" s="82"/>
    </row>
    <row r="7" spans="1:14" ht="24" customHeight="1" x14ac:dyDescent="0.25">
      <c r="A7" s="53" t="s">
        <v>38</v>
      </c>
      <c r="B7" s="210">
        <v>45810</v>
      </c>
      <c r="C7" s="97"/>
      <c r="D7" s="92"/>
      <c r="E7" s="43"/>
      <c r="F7" s="19"/>
      <c r="G7" s="79"/>
      <c r="H7" s="74" t="str">
        <f t="shared" ref="H7:H14" si="1">IF(L7&gt;0.417,1,"")</f>
        <v/>
      </c>
      <c r="I7" s="213" t="str">
        <f t="shared" ref="I7:I14" si="2">IF(L7&lt;0.417,IF(L7&gt;0.25,1,""),"")</f>
        <v/>
      </c>
      <c r="J7" s="143"/>
      <c r="K7" s="54" t="s">
        <v>63</v>
      </c>
      <c r="L7" s="82">
        <f t="shared" ref="L7:L9" si="3">N7-M7</f>
        <v>0</v>
      </c>
      <c r="M7" s="82">
        <f t="shared" ref="M7:N9" si="4">C7</f>
        <v>0</v>
      </c>
      <c r="N7" s="82">
        <f t="shared" si="4"/>
        <v>0</v>
      </c>
    </row>
    <row r="8" spans="1:14" ht="24" customHeight="1" x14ac:dyDescent="0.25">
      <c r="A8" s="32" t="s">
        <v>39</v>
      </c>
      <c r="B8" s="210">
        <v>45811</v>
      </c>
      <c r="C8" s="83"/>
      <c r="D8" s="84"/>
      <c r="E8" s="6"/>
      <c r="F8" s="15"/>
      <c r="G8" s="77"/>
      <c r="H8" s="29" t="str">
        <f t="shared" si="1"/>
        <v/>
      </c>
      <c r="I8" s="205" t="str">
        <f t="shared" si="2"/>
        <v/>
      </c>
      <c r="J8" s="144"/>
      <c r="L8" s="82">
        <f t="shared" si="3"/>
        <v>0</v>
      </c>
      <c r="M8" s="82">
        <f t="shared" si="4"/>
        <v>0</v>
      </c>
      <c r="N8" s="82">
        <f t="shared" si="4"/>
        <v>0</v>
      </c>
    </row>
    <row r="9" spans="1:14" ht="24" customHeight="1" x14ac:dyDescent="0.25">
      <c r="A9" s="32" t="s">
        <v>40</v>
      </c>
      <c r="B9" s="210">
        <v>45812</v>
      </c>
      <c r="C9" s="83"/>
      <c r="D9" s="84"/>
      <c r="E9" s="6"/>
      <c r="F9" s="29"/>
      <c r="G9" s="78"/>
      <c r="H9" s="29" t="str">
        <f t="shared" si="1"/>
        <v/>
      </c>
      <c r="I9" s="205" t="str">
        <f t="shared" si="2"/>
        <v/>
      </c>
      <c r="J9" s="72"/>
      <c r="L9" s="82">
        <f t="shared" si="3"/>
        <v>0</v>
      </c>
      <c r="M9" s="82">
        <f t="shared" si="4"/>
        <v>0</v>
      </c>
      <c r="N9" s="82">
        <f t="shared" si="4"/>
        <v>0</v>
      </c>
    </row>
    <row r="10" spans="1:14" ht="24" customHeight="1" x14ac:dyDescent="0.25">
      <c r="A10" s="32" t="s">
        <v>34</v>
      </c>
      <c r="B10" s="210">
        <v>45813</v>
      </c>
      <c r="C10" s="83"/>
      <c r="D10" s="84"/>
      <c r="E10" s="6"/>
      <c r="F10" s="29"/>
      <c r="G10" s="78"/>
      <c r="H10" s="29" t="str">
        <f t="shared" ref="H10:H11" si="5">IF(L10&gt;0.417,1,"")</f>
        <v/>
      </c>
      <c r="I10" s="205" t="str">
        <f t="shared" ref="I10:I11" si="6">IF(L10&lt;0.417,IF(L10&gt;0.25,1,""),"")</f>
        <v/>
      </c>
      <c r="J10" s="72"/>
      <c r="L10" s="82">
        <f t="shared" ref="L10:L11" si="7">N10-M10</f>
        <v>0</v>
      </c>
      <c r="M10" s="82">
        <f t="shared" ref="M10:M11" si="8">C10</f>
        <v>0</v>
      </c>
      <c r="N10" s="82">
        <f t="shared" ref="N10:N11" si="9">D10</f>
        <v>0</v>
      </c>
    </row>
    <row r="11" spans="1:14" ht="24" customHeight="1" thickBot="1" x14ac:dyDescent="0.3">
      <c r="A11" s="32" t="s">
        <v>35</v>
      </c>
      <c r="B11" s="210">
        <v>45814</v>
      </c>
      <c r="C11" s="83"/>
      <c r="D11" s="84"/>
      <c r="E11" s="6"/>
      <c r="F11" s="29"/>
      <c r="G11" s="78"/>
      <c r="H11" s="29" t="str">
        <f t="shared" si="5"/>
        <v/>
      </c>
      <c r="I11" s="205" t="str">
        <f t="shared" si="6"/>
        <v/>
      </c>
      <c r="J11" s="72"/>
      <c r="L11" s="82">
        <f t="shared" si="7"/>
        <v>0</v>
      </c>
      <c r="M11" s="82">
        <f t="shared" si="8"/>
        <v>0</v>
      </c>
      <c r="N11" s="82">
        <f t="shared" si="9"/>
        <v>0</v>
      </c>
    </row>
    <row r="12" spans="1:14" ht="24" customHeight="1" x14ac:dyDescent="0.25">
      <c r="A12" s="145" t="s">
        <v>36</v>
      </c>
      <c r="B12" s="210">
        <v>45815</v>
      </c>
      <c r="C12" s="87"/>
      <c r="D12" s="88"/>
      <c r="E12" s="25"/>
      <c r="F12" s="26"/>
      <c r="G12" s="26"/>
      <c r="H12" s="37"/>
      <c r="I12" s="27"/>
      <c r="J12" s="139"/>
      <c r="L12" s="82"/>
      <c r="M12" s="82"/>
      <c r="N12" s="82"/>
    </row>
    <row r="13" spans="1:14" ht="24" customHeight="1" thickBot="1" x14ac:dyDescent="0.3">
      <c r="A13" s="140" t="s">
        <v>37</v>
      </c>
      <c r="B13" s="210">
        <v>45816</v>
      </c>
      <c r="C13" s="89"/>
      <c r="D13" s="90"/>
      <c r="E13" s="51"/>
      <c r="F13" s="52"/>
      <c r="G13" s="52"/>
      <c r="H13" s="40" t="str">
        <f t="shared" si="1"/>
        <v/>
      </c>
      <c r="I13" s="41" t="str">
        <f t="shared" si="2"/>
        <v/>
      </c>
      <c r="J13" s="134"/>
      <c r="L13" s="82"/>
      <c r="M13" s="82"/>
      <c r="N13" s="82"/>
    </row>
    <row r="14" spans="1:14" ht="24" customHeight="1" x14ac:dyDescent="0.25">
      <c r="A14" s="32" t="s">
        <v>38</v>
      </c>
      <c r="B14" s="210">
        <v>45817</v>
      </c>
      <c r="C14" s="97"/>
      <c r="D14" s="92"/>
      <c r="E14" s="43"/>
      <c r="F14" s="19"/>
      <c r="G14" s="79"/>
      <c r="H14" s="74" t="str">
        <f t="shared" si="1"/>
        <v/>
      </c>
      <c r="I14" s="213" t="str">
        <f t="shared" si="2"/>
        <v/>
      </c>
      <c r="J14" s="143"/>
      <c r="K14" s="54" t="s">
        <v>64</v>
      </c>
      <c r="L14" s="82">
        <f>N14-M14</f>
        <v>0</v>
      </c>
      <c r="M14" s="82">
        <f t="shared" ref="M14:N15" si="10">C14</f>
        <v>0</v>
      </c>
      <c r="N14" s="82">
        <f t="shared" si="10"/>
        <v>0</v>
      </c>
    </row>
    <row r="15" spans="1:14" ht="24" customHeight="1" x14ac:dyDescent="0.25">
      <c r="A15" s="32" t="s">
        <v>39</v>
      </c>
      <c r="B15" s="210">
        <v>45818</v>
      </c>
      <c r="C15" s="83"/>
      <c r="D15" s="84"/>
      <c r="E15" s="6"/>
      <c r="F15" s="15"/>
      <c r="G15" s="77"/>
      <c r="H15" s="29" t="str">
        <f>IF(L15&gt;0.417,1,"")</f>
        <v/>
      </c>
      <c r="I15" s="205" t="str">
        <f>IF(L15&lt;0.417,IF(L15&gt;0.25,1,""),"")</f>
        <v/>
      </c>
      <c r="J15" s="144"/>
      <c r="L15" s="82">
        <f>N15-M15</f>
        <v>0</v>
      </c>
      <c r="M15" s="82">
        <f t="shared" si="10"/>
        <v>0</v>
      </c>
      <c r="N15" s="82">
        <f t="shared" si="10"/>
        <v>0</v>
      </c>
    </row>
    <row r="16" spans="1:14" ht="24" customHeight="1" x14ac:dyDescent="0.25">
      <c r="A16" s="32" t="s">
        <v>40</v>
      </c>
      <c r="B16" s="210">
        <v>45819</v>
      </c>
      <c r="C16" s="83"/>
      <c r="D16" s="84"/>
      <c r="E16" s="6"/>
      <c r="F16" s="15"/>
      <c r="G16" s="77"/>
      <c r="H16" s="29" t="str">
        <f>IF(L16&gt;0.417,1,"")</f>
        <v/>
      </c>
      <c r="I16" s="205" t="str">
        <f>IF(L16&lt;0.417,IF(L16&gt;0.25,1,""),"")</f>
        <v/>
      </c>
      <c r="J16" s="144"/>
      <c r="L16" s="82">
        <f>N16-M16</f>
        <v>0</v>
      </c>
      <c r="M16" s="82">
        <f t="shared" ref="M16" si="11">C16</f>
        <v>0</v>
      </c>
      <c r="N16" s="82">
        <f t="shared" ref="N16" si="12">D16</f>
        <v>0</v>
      </c>
    </row>
    <row r="17" spans="1:14" ht="24" customHeight="1" x14ac:dyDescent="0.25">
      <c r="A17" s="32" t="s">
        <v>34</v>
      </c>
      <c r="B17" s="210">
        <v>45820</v>
      </c>
      <c r="C17" s="150"/>
      <c r="D17" s="95"/>
      <c r="E17" s="17"/>
      <c r="F17" s="18"/>
      <c r="G17" s="226"/>
      <c r="H17" s="28" t="str">
        <f>IF(L17&gt;0.417,1,"")</f>
        <v/>
      </c>
      <c r="I17" s="208" t="str">
        <f>IF(L17&lt;0.417,IF(L17&gt;0.25,1,""),"")</f>
        <v/>
      </c>
      <c r="J17" s="144"/>
      <c r="L17" s="82">
        <f>N17-M17</f>
        <v>0</v>
      </c>
      <c r="M17" s="82">
        <f t="shared" ref="M17" si="13">C17</f>
        <v>0</v>
      </c>
      <c r="N17" s="82">
        <f t="shared" ref="N17" si="14">D17</f>
        <v>0</v>
      </c>
    </row>
    <row r="18" spans="1:14" ht="24" customHeight="1" thickBot="1" x14ac:dyDescent="0.3">
      <c r="A18" s="32" t="s">
        <v>35</v>
      </c>
      <c r="B18" s="210">
        <v>45821</v>
      </c>
      <c r="C18" s="150"/>
      <c r="D18" s="95"/>
      <c r="E18" s="17"/>
      <c r="F18" s="18"/>
      <c r="G18" s="226"/>
      <c r="H18" s="28" t="str">
        <f>IF(L18&gt;0.417,1,"")</f>
        <v/>
      </c>
      <c r="I18" s="208" t="str">
        <f>IF(L18&lt;0.417,IF(L18&gt;0.25,1,""),"")</f>
        <v/>
      </c>
      <c r="J18" s="144"/>
      <c r="L18" s="82">
        <f>N18-M18</f>
        <v>0</v>
      </c>
      <c r="M18" s="82">
        <f t="shared" ref="M18" si="15">C18</f>
        <v>0</v>
      </c>
      <c r="N18" s="82">
        <f t="shared" ref="N18" si="16">D18</f>
        <v>0</v>
      </c>
    </row>
    <row r="19" spans="1:14" ht="24" customHeight="1" thickBot="1" x14ac:dyDescent="0.3">
      <c r="A19" s="145" t="s">
        <v>36</v>
      </c>
      <c r="B19" s="210">
        <v>45822</v>
      </c>
      <c r="C19" s="101"/>
      <c r="D19" s="88"/>
      <c r="E19" s="25"/>
      <c r="F19" s="26"/>
      <c r="G19" s="26"/>
      <c r="H19" s="37"/>
      <c r="I19" s="27"/>
      <c r="J19" s="139"/>
      <c r="L19" s="82"/>
      <c r="M19" s="82"/>
      <c r="N19" s="82"/>
    </row>
    <row r="20" spans="1:14" ht="24" customHeight="1" thickBot="1" x14ac:dyDescent="0.3">
      <c r="A20" s="140" t="s">
        <v>37</v>
      </c>
      <c r="B20" s="210">
        <v>45823</v>
      </c>
      <c r="C20" s="110"/>
      <c r="D20" s="111"/>
      <c r="E20" s="38"/>
      <c r="F20" s="39"/>
      <c r="G20" s="39"/>
      <c r="H20" s="40"/>
      <c r="I20" s="41"/>
      <c r="J20" s="139"/>
      <c r="L20" s="82"/>
      <c r="M20" s="82"/>
      <c r="N20" s="82"/>
    </row>
    <row r="21" spans="1:14" ht="24" customHeight="1" x14ac:dyDescent="0.25">
      <c r="A21" s="32" t="s">
        <v>38</v>
      </c>
      <c r="B21" s="210">
        <v>45824</v>
      </c>
      <c r="C21" s="97"/>
      <c r="D21" s="92"/>
      <c r="E21" s="43"/>
      <c r="F21" s="19"/>
      <c r="G21" s="79"/>
      <c r="H21" s="44" t="str">
        <f t="shared" ref="H21" si="17">IF(L21&gt;0.417,1,"")</f>
        <v/>
      </c>
      <c r="I21" s="203" t="str">
        <f t="shared" ref="I21" si="18">IF(L21&lt;0.417,IF(L21&gt;0.25,1,""),"")</f>
        <v/>
      </c>
      <c r="J21" s="143"/>
      <c r="K21" s="54" t="s">
        <v>65</v>
      </c>
      <c r="L21" s="82">
        <f>N21-M21</f>
        <v>0</v>
      </c>
      <c r="M21" s="82">
        <f t="shared" ref="M21:M22" si="19">C21</f>
        <v>0</v>
      </c>
      <c r="N21" s="82">
        <f t="shared" ref="N21:N22" si="20">D21</f>
        <v>0</v>
      </c>
    </row>
    <row r="22" spans="1:14" ht="24" customHeight="1" x14ac:dyDescent="0.25">
      <c r="A22" s="32" t="s">
        <v>39</v>
      </c>
      <c r="B22" s="210">
        <v>45825</v>
      </c>
      <c r="C22" s="83"/>
      <c r="D22" s="84"/>
      <c r="E22" s="6"/>
      <c r="F22" s="15"/>
      <c r="G22" s="77"/>
      <c r="H22" s="29" t="str">
        <f>IF(L22&gt;0.417,1,"")</f>
        <v/>
      </c>
      <c r="I22" s="205" t="str">
        <f>IF(L22&lt;0.417,IF(L22&gt;0.25,1,""),"")</f>
        <v/>
      </c>
      <c r="J22" s="144"/>
      <c r="L22" s="82">
        <f>N22-M22</f>
        <v>0</v>
      </c>
      <c r="M22" s="82">
        <f t="shared" si="19"/>
        <v>0</v>
      </c>
      <c r="N22" s="82">
        <f t="shared" si="20"/>
        <v>0</v>
      </c>
    </row>
    <row r="23" spans="1:14" ht="24" customHeight="1" x14ac:dyDescent="0.25">
      <c r="A23" s="32" t="s">
        <v>40</v>
      </c>
      <c r="B23" s="210">
        <v>45826</v>
      </c>
      <c r="C23" s="83"/>
      <c r="D23" s="84"/>
      <c r="E23" s="6"/>
      <c r="F23" s="15"/>
      <c r="G23" s="77"/>
      <c r="H23" s="29" t="str">
        <f>IF(L23&gt;0.417,1,"")</f>
        <v/>
      </c>
      <c r="I23" s="205" t="str">
        <f>IF(L23&lt;0.417,IF(L23&gt;0.25,1,""),"")</f>
        <v/>
      </c>
      <c r="J23" s="144"/>
      <c r="L23" s="82">
        <f>N23-M23</f>
        <v>0</v>
      </c>
      <c r="M23" s="82">
        <f t="shared" ref="M23" si="21">C23</f>
        <v>0</v>
      </c>
      <c r="N23" s="82">
        <f t="shared" ref="N23" si="22">D23</f>
        <v>0</v>
      </c>
    </row>
    <row r="24" spans="1:14" ht="24" customHeight="1" x14ac:dyDescent="0.25">
      <c r="A24" s="32" t="s">
        <v>34</v>
      </c>
      <c r="B24" s="210">
        <v>45827</v>
      </c>
      <c r="C24" s="83"/>
      <c r="D24" s="84"/>
      <c r="E24" s="6"/>
      <c r="F24" s="15"/>
      <c r="G24" s="77"/>
      <c r="H24" s="29" t="str">
        <f>IF(L24&gt;0.417,1,"")</f>
        <v/>
      </c>
      <c r="I24" s="205" t="str">
        <f>IF(L24&lt;0.417,IF(L24&gt;0.25,1,""),"")</f>
        <v/>
      </c>
      <c r="J24" s="144"/>
      <c r="L24" s="82">
        <f>N24-M24</f>
        <v>0</v>
      </c>
      <c r="M24" s="82">
        <f t="shared" ref="M24" si="23">C24</f>
        <v>0</v>
      </c>
      <c r="N24" s="82">
        <f t="shared" ref="N24" si="24">D24</f>
        <v>0</v>
      </c>
    </row>
    <row r="25" spans="1:14" ht="24" customHeight="1" thickBot="1" x14ac:dyDescent="0.3">
      <c r="A25" s="32" t="s">
        <v>35</v>
      </c>
      <c r="B25" s="210">
        <v>45828</v>
      </c>
      <c r="C25" s="110"/>
      <c r="D25" s="111"/>
      <c r="E25" s="38" t="s">
        <v>72</v>
      </c>
      <c r="F25" s="227"/>
      <c r="G25" s="227"/>
      <c r="H25" s="227"/>
      <c r="I25" s="228"/>
      <c r="J25" s="142"/>
      <c r="L25" s="82"/>
      <c r="M25" s="82"/>
      <c r="N25" s="82"/>
    </row>
    <row r="26" spans="1:14" ht="24" customHeight="1" thickBot="1" x14ac:dyDescent="0.3">
      <c r="A26" s="32" t="s">
        <v>36</v>
      </c>
      <c r="B26" s="210">
        <v>45829</v>
      </c>
      <c r="C26" s="187"/>
      <c r="D26" s="100"/>
      <c r="E26" s="49" t="s">
        <v>71</v>
      </c>
      <c r="F26" s="45"/>
      <c r="G26" s="45"/>
      <c r="H26" s="46"/>
      <c r="I26" s="206"/>
      <c r="J26" s="139"/>
      <c r="L26" s="82"/>
      <c r="M26" s="82"/>
      <c r="N26" s="82"/>
    </row>
    <row r="27" spans="1:14" ht="24" customHeight="1" thickBot="1" x14ac:dyDescent="0.3">
      <c r="A27" s="32" t="s">
        <v>37</v>
      </c>
      <c r="B27" s="210">
        <v>45830</v>
      </c>
      <c r="C27" s="187"/>
      <c r="D27" s="100"/>
      <c r="E27" s="49"/>
      <c r="F27" s="45"/>
      <c r="G27" s="45"/>
      <c r="H27" s="46"/>
      <c r="I27" s="206"/>
      <c r="J27" s="139"/>
      <c r="L27" s="82"/>
      <c r="M27" s="82"/>
      <c r="N27" s="82"/>
    </row>
    <row r="28" spans="1:14" ht="24" customHeight="1" x14ac:dyDescent="0.25">
      <c r="A28" s="32" t="s">
        <v>38</v>
      </c>
      <c r="B28" s="210">
        <v>45831</v>
      </c>
      <c r="C28" s="97"/>
      <c r="D28" s="92"/>
      <c r="E28" s="43"/>
      <c r="F28" s="19"/>
      <c r="G28" s="79"/>
      <c r="H28" s="44" t="str">
        <f t="shared" ref="H28" si="25">IF(L28&gt;0.417,1,"")</f>
        <v/>
      </c>
      <c r="I28" s="203" t="str">
        <f t="shared" ref="I28" si="26">IF(L28&lt;0.417,IF(L28&gt;0.25,1,""),"")</f>
        <v/>
      </c>
      <c r="J28" s="143"/>
      <c r="K28" s="54" t="s">
        <v>66</v>
      </c>
      <c r="L28" s="82">
        <f>N28-M28</f>
        <v>0</v>
      </c>
      <c r="M28" s="82">
        <f t="shared" ref="M28" si="27">C28</f>
        <v>0</v>
      </c>
      <c r="N28" s="82">
        <f t="shared" ref="N28" si="28">D28</f>
        <v>0</v>
      </c>
    </row>
    <row r="29" spans="1:14" ht="24" customHeight="1" x14ac:dyDescent="0.25">
      <c r="A29" s="32" t="s">
        <v>39</v>
      </c>
      <c r="B29" s="210">
        <v>45832</v>
      </c>
      <c r="C29" s="83"/>
      <c r="D29" s="84"/>
      <c r="E29" s="6"/>
      <c r="F29" s="15"/>
      <c r="G29" s="77"/>
      <c r="H29" s="29" t="str">
        <f>IF(L29&gt;0.417,1,"")</f>
        <v/>
      </c>
      <c r="I29" s="205" t="str">
        <f>IF(L29&lt;0.417,IF(L29&gt;0.25,1,""),"")</f>
        <v/>
      </c>
      <c r="J29" s="144"/>
      <c r="L29" s="82">
        <f>N29-M29</f>
        <v>0</v>
      </c>
      <c r="M29" s="82">
        <f t="shared" ref="M29:M31" si="29">C29</f>
        <v>0</v>
      </c>
      <c r="N29" s="82">
        <f t="shared" ref="N29:N31" si="30">D29</f>
        <v>0</v>
      </c>
    </row>
    <row r="30" spans="1:14" ht="24" customHeight="1" x14ac:dyDescent="0.25">
      <c r="A30" s="32" t="s">
        <v>40</v>
      </c>
      <c r="B30" s="210">
        <v>45833</v>
      </c>
      <c r="C30" s="83"/>
      <c r="D30" s="84"/>
      <c r="E30" s="6"/>
      <c r="F30" s="15"/>
      <c r="G30" s="77"/>
      <c r="H30" s="29" t="str">
        <f>IF(L30&gt;0.417,1,"")</f>
        <v/>
      </c>
      <c r="I30" s="205" t="str">
        <f>IF(L30&lt;0.417,IF(L30&gt;0.25,1,""),"")</f>
        <v/>
      </c>
      <c r="J30" s="144"/>
      <c r="L30" s="82">
        <f>N30-M30</f>
        <v>0</v>
      </c>
      <c r="M30" s="82">
        <f t="shared" ref="M30" si="31">C30</f>
        <v>0</v>
      </c>
      <c r="N30" s="82">
        <f t="shared" ref="N30" si="32">D30</f>
        <v>0</v>
      </c>
    </row>
    <row r="31" spans="1:14" ht="24" customHeight="1" x14ac:dyDescent="0.25">
      <c r="A31" s="32" t="s">
        <v>34</v>
      </c>
      <c r="B31" s="210">
        <v>45834</v>
      </c>
      <c r="C31" s="83"/>
      <c r="D31" s="84"/>
      <c r="E31" s="6"/>
      <c r="F31" s="15"/>
      <c r="G31" s="77"/>
      <c r="H31" s="29" t="str">
        <f>IF(L31&gt;0.417,1,"")</f>
        <v/>
      </c>
      <c r="I31" s="205" t="str">
        <f>IF(L31&lt;0.417,IF(L31&gt;0.25,1,""),"")</f>
        <v/>
      </c>
      <c r="J31" s="144"/>
      <c r="L31" s="82">
        <f>N31-M31</f>
        <v>0</v>
      </c>
      <c r="M31" s="82">
        <f t="shared" si="29"/>
        <v>0</v>
      </c>
      <c r="N31" s="82">
        <f t="shared" si="30"/>
        <v>0</v>
      </c>
    </row>
    <row r="32" spans="1:14" ht="24" customHeight="1" thickBot="1" x14ac:dyDescent="0.3">
      <c r="A32" s="32" t="s">
        <v>35</v>
      </c>
      <c r="B32" s="210">
        <v>45835</v>
      </c>
      <c r="C32" s="83"/>
      <c r="D32" s="84"/>
      <c r="E32" s="6"/>
      <c r="F32" s="15"/>
      <c r="G32" s="77"/>
      <c r="H32" s="29" t="str">
        <f>IF(L32&gt;0.417,1,"")</f>
        <v/>
      </c>
      <c r="I32" s="205" t="str">
        <f>IF(L32&lt;0.417,IF(L32&gt;0.25,1,""),"")</f>
        <v/>
      </c>
      <c r="J32" s="144"/>
      <c r="L32" s="82">
        <f>N32-M32</f>
        <v>0</v>
      </c>
      <c r="M32" s="82">
        <f t="shared" ref="M32" si="33">C32</f>
        <v>0</v>
      </c>
      <c r="N32" s="82">
        <f t="shared" ref="N32" si="34">D32</f>
        <v>0</v>
      </c>
    </row>
    <row r="33" spans="1:14" ht="24" customHeight="1" thickBot="1" x14ac:dyDescent="0.3">
      <c r="A33" s="145" t="s">
        <v>36</v>
      </c>
      <c r="B33" s="210">
        <v>45836</v>
      </c>
      <c r="C33" s="101"/>
      <c r="D33" s="88"/>
      <c r="E33" s="25"/>
      <c r="F33" s="26"/>
      <c r="G33" s="26"/>
      <c r="H33" s="37"/>
      <c r="I33" s="27"/>
      <c r="J33" s="139"/>
      <c r="L33" s="82"/>
      <c r="M33" s="82"/>
      <c r="N33" s="82"/>
    </row>
    <row r="34" spans="1:14" ht="24" customHeight="1" thickBot="1" x14ac:dyDescent="0.3">
      <c r="A34" s="140" t="s">
        <v>37</v>
      </c>
      <c r="B34" s="210">
        <v>45837</v>
      </c>
      <c r="C34" s="110"/>
      <c r="D34" s="111"/>
      <c r="E34" s="38"/>
      <c r="F34" s="39"/>
      <c r="G34" s="39"/>
      <c r="H34" s="40"/>
      <c r="I34" s="41"/>
      <c r="J34" s="139"/>
      <c r="L34" s="82"/>
      <c r="M34" s="82"/>
      <c r="N34" s="82"/>
    </row>
    <row r="35" spans="1:14" ht="24" customHeight="1" thickBot="1" x14ac:dyDescent="0.3">
      <c r="A35" s="32" t="s">
        <v>38</v>
      </c>
      <c r="B35" s="210">
        <v>45838</v>
      </c>
      <c r="C35" s="97"/>
      <c r="D35" s="92"/>
      <c r="E35" s="43"/>
      <c r="F35" s="19"/>
      <c r="G35" s="79"/>
      <c r="H35" s="44" t="str">
        <f t="shared" ref="H35" si="35">IF(L35&gt;0.417,1,"")</f>
        <v/>
      </c>
      <c r="I35" s="203" t="str">
        <f t="shared" ref="I35" si="36">IF(L35&lt;0.417,IF(L35&gt;0.25,1,""),"")</f>
        <v/>
      </c>
      <c r="J35" s="143"/>
      <c r="K35" s="54" t="s">
        <v>67</v>
      </c>
      <c r="L35" s="82">
        <f>N35-M35</f>
        <v>0</v>
      </c>
      <c r="M35" s="82">
        <f t="shared" ref="M35" si="37">C35</f>
        <v>0</v>
      </c>
      <c r="N35" s="82">
        <f t="shared" ref="N35" si="38">D35</f>
        <v>0</v>
      </c>
    </row>
    <row r="36" spans="1:14" ht="18" customHeight="1" thickTop="1" x14ac:dyDescent="0.25">
      <c r="F36" s="75">
        <f>SUM(F6:F35)</f>
        <v>0</v>
      </c>
      <c r="G36" s="76">
        <f>SUM(G6:G35)</f>
        <v>0</v>
      </c>
      <c r="H36" s="76">
        <f>SUM(H6:H35)</f>
        <v>0</v>
      </c>
      <c r="I36" s="76">
        <f>SUM(I6:I35)</f>
        <v>0</v>
      </c>
      <c r="J36" s="76">
        <f>SUM(J6:J35)</f>
        <v>0</v>
      </c>
      <c r="L36" s="160">
        <f>SUM(L6:L35)</f>
        <v>0</v>
      </c>
      <c r="M36" s="119"/>
    </row>
    <row r="37" spans="1:14" x14ac:dyDescent="0.3">
      <c r="F37" s="240">
        <f>(F36+G36)*Yhteenveto!$D$21</f>
        <v>0</v>
      </c>
      <c r="G37" s="241"/>
      <c r="H37" s="172">
        <f>Yhteenveto!$F$21*H36</f>
        <v>0</v>
      </c>
      <c r="I37" s="172">
        <f>Yhteenveto!$G$21*I36</f>
        <v>0</v>
      </c>
      <c r="K37" s="173">
        <f>SUM(F37:J37)</f>
        <v>0</v>
      </c>
    </row>
    <row r="38" spans="1:14" x14ac:dyDescent="0.3">
      <c r="G38" s="20"/>
      <c r="L38" s="23">
        <f>COUNTA(L6:L35)</f>
        <v>20</v>
      </c>
      <c r="M38" t="s">
        <v>100</v>
      </c>
    </row>
    <row r="39" spans="1:14" x14ac:dyDescent="0.3">
      <c r="G39" s="9"/>
      <c r="L39" s="23">
        <f>L38*7.5</f>
        <v>150</v>
      </c>
      <c r="M39" t="s">
        <v>99</v>
      </c>
    </row>
    <row r="41" spans="1:14" x14ac:dyDescent="0.3">
      <c r="E41" s="175" t="s">
        <v>122</v>
      </c>
      <c r="F41" s="212">
        <f>Touko!$F$42</f>
        <v>45808</v>
      </c>
      <c r="G41">
        <f>Touko!G42</f>
        <v>0</v>
      </c>
      <c r="H41" t="s">
        <v>6</v>
      </c>
    </row>
    <row r="42" spans="1:14" x14ac:dyDescent="0.3">
      <c r="E42" s="175" t="s">
        <v>122</v>
      </c>
      <c r="F42" s="212">
        <f>B35</f>
        <v>45838</v>
      </c>
      <c r="G42" s="141"/>
      <c r="H42" t="s">
        <v>6</v>
      </c>
    </row>
    <row r="43" spans="1:14" x14ac:dyDescent="0.3">
      <c r="E43" s="137" t="s">
        <v>110</v>
      </c>
      <c r="G43" s="136">
        <f>IF(G42&gt;0,G42-G41,0)</f>
        <v>0</v>
      </c>
      <c r="H43" t="s">
        <v>6</v>
      </c>
    </row>
    <row r="44" spans="1:14" x14ac:dyDescent="0.3">
      <c r="E44" s="137" t="s">
        <v>111</v>
      </c>
      <c r="G44" s="136">
        <f>F36+G36</f>
        <v>0</v>
      </c>
      <c r="H44" s="138" t="e">
        <f>G44/G43</f>
        <v>#DIV/0!</v>
      </c>
    </row>
    <row r="45" spans="1:14" x14ac:dyDescent="0.3">
      <c r="E45" s="137" t="s">
        <v>112</v>
      </c>
      <c r="G45" s="136">
        <f>G43-G44</f>
        <v>0</v>
      </c>
      <c r="H45" s="138" t="e">
        <f>G45/G43</f>
        <v>#DIV/0!</v>
      </c>
    </row>
  </sheetData>
  <customSheetViews>
    <customSheetView guid="{E9DA6026-2258-4365-8B59-CF78043EB8B1}" fitToPage="1" hiddenColumns="1">
      <selection activeCell="E38" sqref="E38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7:G37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5"/>
  <sheetViews>
    <sheetView topLeftCell="A8" workbookViewId="0">
      <selection activeCell="E34" sqref="E34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2" customWidth="1"/>
    <col min="5" max="5" width="38.90625" customWidth="1"/>
    <col min="6" max="7" width="8.6328125" customWidth="1"/>
    <col min="8" max="9" width="10.6328125" customWidth="1"/>
    <col min="11" max="11" width="6.08984375" style="23" bestFit="1" customWidth="1"/>
    <col min="12" max="12" width="7.36328125" style="23" bestFit="1" customWidth="1"/>
    <col min="13" max="15" width="9.08984375" customWidth="1"/>
  </cols>
  <sheetData>
    <row r="1" spans="1:13" ht="18" customHeight="1" x14ac:dyDescent="0.4">
      <c r="B1" s="2" t="str">
        <f>Tammi!$B1</f>
        <v>Firma Oy</v>
      </c>
      <c r="E1" s="4" t="str">
        <f>Tammi!$E1</f>
        <v>MATKARAPORTTI</v>
      </c>
    </row>
    <row r="2" spans="1:13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2025</v>
      </c>
    </row>
    <row r="3" spans="1:13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7</v>
      </c>
    </row>
    <row r="4" spans="1:13" ht="15.5" thickBot="1" x14ac:dyDescent="0.35">
      <c r="B4" s="2"/>
    </row>
    <row r="5" spans="1:13" ht="27" customHeight="1" thickBot="1" x14ac:dyDescent="0.3">
      <c r="A5" s="48"/>
      <c r="B5" s="58" t="s">
        <v>2</v>
      </c>
      <c r="C5" s="112" t="s">
        <v>3</v>
      </c>
      <c r="D5" s="112" t="s">
        <v>4</v>
      </c>
      <c r="E5" s="59" t="s">
        <v>5</v>
      </c>
      <c r="F5" s="59" t="s">
        <v>6</v>
      </c>
      <c r="G5" s="59" t="s">
        <v>114</v>
      </c>
      <c r="H5" s="59" t="s">
        <v>7</v>
      </c>
      <c r="I5" s="59" t="s">
        <v>8</v>
      </c>
      <c r="J5" s="62"/>
      <c r="K5" s="117" t="s">
        <v>113</v>
      </c>
      <c r="L5" s="116" t="str">
        <f>C5</f>
        <v>alku klo</v>
      </c>
      <c r="M5" s="116" t="str">
        <f>D5</f>
        <v>loppu klo</v>
      </c>
    </row>
    <row r="6" spans="1:13" ht="24" customHeight="1" x14ac:dyDescent="0.25">
      <c r="A6" s="32" t="s">
        <v>39</v>
      </c>
      <c r="B6" s="209">
        <v>45839</v>
      </c>
      <c r="C6" s="84"/>
      <c r="D6" s="84"/>
      <c r="E6" s="36"/>
      <c r="F6" s="15"/>
      <c r="G6" s="15"/>
      <c r="H6" s="29" t="str">
        <f t="shared" ref="H6:H19" si="0">IF(K6&gt;0.417,1,"")</f>
        <v/>
      </c>
      <c r="I6" s="205" t="str">
        <f t="shared" ref="I6:I19" si="1">IF(K6&lt;0.417,IF(K6&gt;0.25,1,""),"")</f>
        <v/>
      </c>
      <c r="J6" s="42" t="s">
        <v>67</v>
      </c>
      <c r="K6" s="82">
        <f t="shared" ref="K6:K9" si="2">M6-L6</f>
        <v>0</v>
      </c>
      <c r="L6" s="82">
        <f t="shared" ref="L6:M9" si="3">C6</f>
        <v>0</v>
      </c>
      <c r="M6" s="82">
        <f t="shared" si="3"/>
        <v>0</v>
      </c>
    </row>
    <row r="7" spans="1:13" ht="24" customHeight="1" x14ac:dyDescent="0.25">
      <c r="A7" s="32" t="s">
        <v>40</v>
      </c>
      <c r="B7" s="209">
        <v>45840</v>
      </c>
      <c r="C7" s="95"/>
      <c r="D7" s="95"/>
      <c r="E7" s="36"/>
      <c r="F7" s="28"/>
      <c r="G7" s="28"/>
      <c r="H7" s="29" t="str">
        <f t="shared" si="0"/>
        <v/>
      </c>
      <c r="I7" s="205" t="str">
        <f t="shared" si="1"/>
        <v/>
      </c>
      <c r="K7" s="82">
        <f t="shared" si="2"/>
        <v>0</v>
      </c>
      <c r="L7" s="82">
        <f t="shared" si="3"/>
        <v>0</v>
      </c>
      <c r="M7" s="82">
        <f t="shared" si="3"/>
        <v>0</v>
      </c>
    </row>
    <row r="8" spans="1:13" ht="24" customHeight="1" x14ac:dyDescent="0.25">
      <c r="A8" s="32" t="s">
        <v>34</v>
      </c>
      <c r="B8" s="209">
        <v>45841</v>
      </c>
      <c r="C8" s="84"/>
      <c r="D8" s="84"/>
      <c r="E8" s="36"/>
      <c r="F8" s="15"/>
      <c r="G8" s="15"/>
      <c r="H8" s="29" t="str">
        <f t="shared" si="0"/>
        <v/>
      </c>
      <c r="I8" s="205" t="str">
        <f t="shared" si="1"/>
        <v/>
      </c>
      <c r="K8" s="82">
        <f t="shared" si="2"/>
        <v>0</v>
      </c>
      <c r="L8" s="82">
        <f t="shared" si="3"/>
        <v>0</v>
      </c>
      <c r="M8" s="82">
        <f t="shared" si="3"/>
        <v>0</v>
      </c>
    </row>
    <row r="9" spans="1:13" ht="24" customHeight="1" thickBot="1" x14ac:dyDescent="0.3">
      <c r="A9" s="32" t="s">
        <v>35</v>
      </c>
      <c r="B9" s="209">
        <v>45842</v>
      </c>
      <c r="C9" s="150"/>
      <c r="D9" s="95"/>
      <c r="E9" s="151"/>
      <c r="F9" s="18"/>
      <c r="G9" s="18"/>
      <c r="H9" s="47" t="str">
        <f t="shared" si="0"/>
        <v/>
      </c>
      <c r="I9" s="204" t="str">
        <f t="shared" si="1"/>
        <v/>
      </c>
      <c r="K9" s="82">
        <f t="shared" si="2"/>
        <v>0</v>
      </c>
      <c r="L9" s="82">
        <f t="shared" si="3"/>
        <v>0</v>
      </c>
      <c r="M9" s="82">
        <f t="shared" si="3"/>
        <v>0</v>
      </c>
    </row>
    <row r="10" spans="1:13" ht="24" customHeight="1" x14ac:dyDescent="0.25">
      <c r="A10" s="145" t="s">
        <v>36</v>
      </c>
      <c r="B10" s="209">
        <v>45843</v>
      </c>
      <c r="C10" s="101"/>
      <c r="D10" s="88"/>
      <c r="E10" s="25"/>
      <c r="F10" s="26"/>
      <c r="G10" s="26"/>
      <c r="H10" s="46" t="str">
        <f t="shared" si="0"/>
        <v/>
      </c>
      <c r="I10" s="206" t="str">
        <f t="shared" si="1"/>
        <v/>
      </c>
      <c r="K10" s="82"/>
      <c r="L10" s="82"/>
      <c r="M10" s="82"/>
    </row>
    <row r="11" spans="1:13" ht="24" customHeight="1" thickBot="1" x14ac:dyDescent="0.3">
      <c r="A11" s="140" t="s">
        <v>37</v>
      </c>
      <c r="B11" s="209">
        <v>45844</v>
      </c>
      <c r="C11" s="110"/>
      <c r="D11" s="111"/>
      <c r="E11" s="38"/>
      <c r="F11" s="39"/>
      <c r="G11" s="39"/>
      <c r="H11" s="40" t="str">
        <f t="shared" si="0"/>
        <v/>
      </c>
      <c r="I11" s="41" t="str">
        <f t="shared" si="1"/>
        <v/>
      </c>
      <c r="J11" s="48"/>
      <c r="K11" s="82"/>
      <c r="L11" s="82"/>
      <c r="M11" s="82"/>
    </row>
    <row r="12" spans="1:13" ht="24" customHeight="1" x14ac:dyDescent="0.25">
      <c r="A12" s="32" t="s">
        <v>38</v>
      </c>
      <c r="B12" s="209">
        <v>45845</v>
      </c>
      <c r="C12" s="122"/>
      <c r="D12" s="106"/>
      <c r="E12" s="63"/>
      <c r="F12" s="64"/>
      <c r="G12" s="64"/>
      <c r="H12" s="74" t="str">
        <f t="shared" si="0"/>
        <v/>
      </c>
      <c r="I12" s="213" t="str">
        <f t="shared" si="1"/>
        <v/>
      </c>
      <c r="J12" s="42" t="s">
        <v>68</v>
      </c>
      <c r="K12" s="82">
        <f>M12-L12</f>
        <v>0</v>
      </c>
      <c r="L12" s="82">
        <f t="shared" ref="L12:M16" si="4">C12</f>
        <v>0</v>
      </c>
      <c r="M12" s="82">
        <f t="shared" si="4"/>
        <v>0</v>
      </c>
    </row>
    <row r="13" spans="1:13" ht="24" customHeight="1" x14ac:dyDescent="0.25">
      <c r="A13" s="32" t="s">
        <v>39</v>
      </c>
      <c r="B13" s="209">
        <v>45846</v>
      </c>
      <c r="C13" s="83"/>
      <c r="D13" s="84"/>
      <c r="E13" s="6"/>
      <c r="F13" s="15"/>
      <c r="G13" s="15"/>
      <c r="H13" s="29" t="str">
        <f t="shared" si="0"/>
        <v/>
      </c>
      <c r="I13" s="205" t="str">
        <f t="shared" si="1"/>
        <v/>
      </c>
      <c r="K13" s="82">
        <f>M13-L13</f>
        <v>0</v>
      </c>
      <c r="L13" s="82">
        <f t="shared" si="4"/>
        <v>0</v>
      </c>
      <c r="M13" s="82">
        <f t="shared" si="4"/>
        <v>0</v>
      </c>
    </row>
    <row r="14" spans="1:13" ht="24" customHeight="1" x14ac:dyDescent="0.25">
      <c r="A14" s="32" t="s">
        <v>40</v>
      </c>
      <c r="B14" s="209">
        <v>45847</v>
      </c>
      <c r="C14" s="83"/>
      <c r="D14" s="84"/>
      <c r="E14" s="6"/>
      <c r="F14" s="15"/>
      <c r="G14" s="15"/>
      <c r="H14" s="29" t="str">
        <f t="shared" si="0"/>
        <v/>
      </c>
      <c r="I14" s="205" t="str">
        <f t="shared" si="1"/>
        <v/>
      </c>
      <c r="K14" s="82">
        <f>M14-L14</f>
        <v>0</v>
      </c>
      <c r="L14" s="82">
        <f t="shared" si="4"/>
        <v>0</v>
      </c>
      <c r="M14" s="82">
        <f t="shared" si="4"/>
        <v>0</v>
      </c>
    </row>
    <row r="15" spans="1:13" ht="24" customHeight="1" x14ac:dyDescent="0.25">
      <c r="A15" s="32" t="s">
        <v>34</v>
      </c>
      <c r="B15" s="209">
        <v>45848</v>
      </c>
      <c r="C15" s="83"/>
      <c r="D15" s="84"/>
      <c r="E15" s="6"/>
      <c r="F15" s="15"/>
      <c r="G15" s="15"/>
      <c r="H15" s="29" t="str">
        <f t="shared" si="0"/>
        <v/>
      </c>
      <c r="I15" s="205" t="str">
        <f t="shared" si="1"/>
        <v/>
      </c>
      <c r="K15" s="82">
        <f>M15-L15</f>
        <v>0</v>
      </c>
      <c r="L15" s="82">
        <f t="shared" si="4"/>
        <v>0</v>
      </c>
      <c r="M15" s="82">
        <f t="shared" si="4"/>
        <v>0</v>
      </c>
    </row>
    <row r="16" spans="1:13" ht="24" customHeight="1" thickBot="1" x14ac:dyDescent="0.3">
      <c r="A16" s="32" t="s">
        <v>35</v>
      </c>
      <c r="B16" s="209">
        <v>45849</v>
      </c>
      <c r="C16" s="85"/>
      <c r="D16" s="86"/>
      <c r="E16" s="7"/>
      <c r="F16" s="22"/>
      <c r="G16" s="22"/>
      <c r="H16" s="47" t="str">
        <f t="shared" si="0"/>
        <v/>
      </c>
      <c r="I16" s="204" t="str">
        <f t="shared" si="1"/>
        <v/>
      </c>
      <c r="K16" s="82">
        <f>M16-L16</f>
        <v>0</v>
      </c>
      <c r="L16" s="82">
        <f t="shared" si="4"/>
        <v>0</v>
      </c>
      <c r="M16" s="82">
        <f t="shared" si="4"/>
        <v>0</v>
      </c>
    </row>
    <row r="17" spans="1:13" ht="24" customHeight="1" x14ac:dyDescent="0.25">
      <c r="A17" s="145" t="s">
        <v>36</v>
      </c>
      <c r="B17" s="209">
        <v>45850</v>
      </c>
      <c r="C17" s="101"/>
      <c r="D17" s="88"/>
      <c r="E17" s="25"/>
      <c r="F17" s="26"/>
      <c r="G17" s="26"/>
      <c r="H17" s="37" t="str">
        <f t="shared" si="0"/>
        <v/>
      </c>
      <c r="I17" s="27" t="str">
        <f t="shared" si="1"/>
        <v/>
      </c>
      <c r="K17" s="82"/>
      <c r="L17" s="82"/>
      <c r="M17" s="82"/>
    </row>
    <row r="18" spans="1:13" ht="24" customHeight="1" thickBot="1" x14ac:dyDescent="0.3">
      <c r="A18" s="140" t="s">
        <v>37</v>
      </c>
      <c r="B18" s="209">
        <v>45851</v>
      </c>
      <c r="C18" s="110"/>
      <c r="D18" s="111"/>
      <c r="E18" s="38"/>
      <c r="F18" s="39"/>
      <c r="G18" s="39"/>
      <c r="H18" s="40" t="str">
        <f t="shared" si="0"/>
        <v/>
      </c>
      <c r="I18" s="41" t="str">
        <f t="shared" si="1"/>
        <v/>
      </c>
      <c r="J18" s="48"/>
      <c r="K18" s="82"/>
      <c r="L18" s="82"/>
      <c r="M18" s="82"/>
    </row>
    <row r="19" spans="1:13" ht="24" customHeight="1" x14ac:dyDescent="0.25">
      <c r="A19" s="32" t="s">
        <v>38</v>
      </c>
      <c r="B19" s="209">
        <v>45852</v>
      </c>
      <c r="C19" s="122"/>
      <c r="D19" s="106"/>
      <c r="E19" s="63"/>
      <c r="F19" s="64"/>
      <c r="G19" s="64"/>
      <c r="H19" s="74" t="str">
        <f t="shared" si="0"/>
        <v/>
      </c>
      <c r="I19" s="213" t="str">
        <f t="shared" si="1"/>
        <v/>
      </c>
      <c r="J19" s="42" t="s">
        <v>69</v>
      </c>
      <c r="K19" s="82">
        <f>M19-L19</f>
        <v>0</v>
      </c>
      <c r="L19" s="82">
        <f>C19</f>
        <v>0</v>
      </c>
      <c r="M19" s="82">
        <f>D19</f>
        <v>0</v>
      </c>
    </row>
    <row r="20" spans="1:13" ht="24" customHeight="1" x14ac:dyDescent="0.25">
      <c r="A20" s="32" t="s">
        <v>39</v>
      </c>
      <c r="B20" s="209">
        <v>45853</v>
      </c>
      <c r="C20" s="83"/>
      <c r="D20" s="84"/>
      <c r="E20" s="6"/>
      <c r="F20" s="18"/>
      <c r="G20" s="18"/>
      <c r="H20" s="28" t="str">
        <f t="shared" ref="H20" si="5">IF(K20&gt;0.417,1,"")</f>
        <v/>
      </c>
      <c r="I20" s="208" t="str">
        <f t="shared" ref="I20" si="6">IF(K20&lt;0.417,IF(K20&gt;0.25,1,""),"")</f>
        <v/>
      </c>
      <c r="K20" s="82">
        <f>M20-L20</f>
        <v>0</v>
      </c>
      <c r="L20" s="82">
        <f>C20</f>
        <v>0</v>
      </c>
      <c r="M20" s="82">
        <f>D20</f>
        <v>0</v>
      </c>
    </row>
    <row r="21" spans="1:13" ht="24" customHeight="1" x14ac:dyDescent="0.25">
      <c r="A21" s="192" t="s">
        <v>40</v>
      </c>
      <c r="B21" s="209">
        <v>45854</v>
      </c>
      <c r="C21" s="83"/>
      <c r="D21" s="84"/>
      <c r="E21" s="6"/>
      <c r="F21" s="18"/>
      <c r="G21" s="18"/>
      <c r="H21" s="28" t="str">
        <f t="shared" ref="H21:H23" si="7">IF(K21&gt;0.417,1,"")</f>
        <v/>
      </c>
      <c r="I21" s="208" t="str">
        <f t="shared" ref="I21:I23" si="8">IF(K21&lt;0.417,IF(K21&gt;0.25,1,""),"")</f>
        <v/>
      </c>
      <c r="K21" s="82">
        <f>M21-L21</f>
        <v>0</v>
      </c>
      <c r="L21" s="82">
        <f t="shared" ref="L21:L23" si="9">C21</f>
        <v>0</v>
      </c>
      <c r="M21" s="82">
        <f t="shared" ref="M21:M23" si="10">D21</f>
        <v>0</v>
      </c>
    </row>
    <row r="22" spans="1:13" ht="24" customHeight="1" x14ac:dyDescent="0.25">
      <c r="A22" s="192" t="s">
        <v>34</v>
      </c>
      <c r="B22" s="209">
        <v>45855</v>
      </c>
      <c r="C22" s="83"/>
      <c r="D22" s="84"/>
      <c r="E22" s="6"/>
      <c r="F22" s="18"/>
      <c r="G22" s="18"/>
      <c r="H22" s="28" t="str">
        <f t="shared" si="7"/>
        <v/>
      </c>
      <c r="I22" s="208" t="str">
        <f t="shared" si="8"/>
        <v/>
      </c>
      <c r="K22" s="82">
        <f>M22-L22</f>
        <v>0</v>
      </c>
      <c r="L22" s="82">
        <f t="shared" si="9"/>
        <v>0</v>
      </c>
      <c r="M22" s="82">
        <f t="shared" si="10"/>
        <v>0</v>
      </c>
    </row>
    <row r="23" spans="1:13" ht="24" customHeight="1" thickBot="1" x14ac:dyDescent="0.3">
      <c r="A23" s="192" t="s">
        <v>35</v>
      </c>
      <c r="B23" s="209">
        <v>45856</v>
      </c>
      <c r="C23" s="85"/>
      <c r="D23" s="86"/>
      <c r="E23" s="7"/>
      <c r="F23" s="22"/>
      <c r="G23" s="22"/>
      <c r="H23" s="47" t="str">
        <f t="shared" si="7"/>
        <v/>
      </c>
      <c r="I23" s="204" t="str">
        <f t="shared" si="8"/>
        <v/>
      </c>
      <c r="K23" s="82">
        <f>M23-L23</f>
        <v>0</v>
      </c>
      <c r="L23" s="82">
        <f t="shared" si="9"/>
        <v>0</v>
      </c>
      <c r="M23" s="82">
        <f t="shared" si="10"/>
        <v>0</v>
      </c>
    </row>
    <row r="24" spans="1:13" ht="24" customHeight="1" x14ac:dyDescent="0.25">
      <c r="A24" s="145" t="s">
        <v>36</v>
      </c>
      <c r="B24" s="209">
        <v>45857</v>
      </c>
      <c r="C24" s="101"/>
      <c r="D24" s="88"/>
      <c r="E24" s="25"/>
      <c r="F24" s="26"/>
      <c r="G24" s="26"/>
      <c r="H24" s="37" t="str">
        <f>IF(K24&gt;0.417,1,"")</f>
        <v/>
      </c>
      <c r="I24" s="27" t="str">
        <f>IF(K24&lt;0.417,IF(K24&gt;0.25,1,""),"")</f>
        <v/>
      </c>
      <c r="K24" s="82"/>
      <c r="L24" s="82"/>
      <c r="M24" s="82"/>
    </row>
    <row r="25" spans="1:13" ht="24" customHeight="1" thickBot="1" x14ac:dyDescent="0.3">
      <c r="A25" s="140" t="s">
        <v>37</v>
      </c>
      <c r="B25" s="209">
        <v>45858</v>
      </c>
      <c r="C25" s="110"/>
      <c r="D25" s="111"/>
      <c r="E25" s="38"/>
      <c r="F25" s="39"/>
      <c r="G25" s="39"/>
      <c r="H25" s="40" t="str">
        <f>IF(K25&gt;0.417,1,"")</f>
        <v/>
      </c>
      <c r="I25" s="41" t="str">
        <f>IF(K25&lt;0.417,IF(K25&gt;0.25,1,""),"")</f>
        <v/>
      </c>
      <c r="J25" s="48"/>
      <c r="K25" s="82"/>
      <c r="L25" s="82"/>
      <c r="M25" s="82"/>
    </row>
    <row r="26" spans="1:13" ht="24" customHeight="1" x14ac:dyDescent="0.25">
      <c r="A26" s="32" t="s">
        <v>38</v>
      </c>
      <c r="B26" s="209">
        <v>45859</v>
      </c>
      <c r="C26" s="97"/>
      <c r="D26" s="92"/>
      <c r="E26" s="43"/>
      <c r="F26" s="19"/>
      <c r="G26" s="19"/>
      <c r="H26" s="44" t="str">
        <f t="shared" ref="H26:H27" si="11">IF(K26&gt;0.417,1,"")</f>
        <v/>
      </c>
      <c r="I26" s="203" t="str">
        <f t="shared" ref="I26:I27" si="12">IF(K26&lt;0.417,IF(K26&gt;0.25,1,""),"")</f>
        <v/>
      </c>
      <c r="J26" s="42" t="s">
        <v>70</v>
      </c>
      <c r="K26" s="82">
        <f>M26-L26</f>
        <v>0</v>
      </c>
      <c r="L26" s="82">
        <f t="shared" ref="L26:M28" si="13">C26</f>
        <v>0</v>
      </c>
      <c r="M26" s="82">
        <f t="shared" si="13"/>
        <v>0</v>
      </c>
    </row>
    <row r="27" spans="1:13" ht="24" customHeight="1" x14ac:dyDescent="0.25">
      <c r="A27" s="32" t="s">
        <v>39</v>
      </c>
      <c r="B27" s="209">
        <v>45860</v>
      </c>
      <c r="C27" s="83"/>
      <c r="D27" s="84"/>
      <c r="E27" s="6"/>
      <c r="F27" s="15"/>
      <c r="G27" s="15"/>
      <c r="H27" s="29" t="str">
        <f t="shared" si="11"/>
        <v/>
      </c>
      <c r="I27" s="205" t="str">
        <f t="shared" si="12"/>
        <v/>
      </c>
      <c r="J27" s="42"/>
      <c r="K27" s="82">
        <f>M27-L27</f>
        <v>0</v>
      </c>
      <c r="L27" s="82">
        <f t="shared" si="13"/>
        <v>0</v>
      </c>
      <c r="M27" s="82">
        <f t="shared" si="13"/>
        <v>0</v>
      </c>
    </row>
    <row r="28" spans="1:13" ht="24" customHeight="1" x14ac:dyDescent="0.25">
      <c r="A28" s="32" t="s">
        <v>40</v>
      </c>
      <c r="B28" s="209">
        <v>45861</v>
      </c>
      <c r="C28" s="83"/>
      <c r="D28" s="84"/>
      <c r="E28" s="6"/>
      <c r="F28" s="15"/>
      <c r="G28" s="15"/>
      <c r="H28" s="29" t="str">
        <f t="shared" ref="H28:H30" si="14">IF(K28&gt;0.417,1,"")</f>
        <v/>
      </c>
      <c r="I28" s="205" t="str">
        <f t="shared" ref="I28:I30" si="15">IF(K28&lt;0.417,IF(K28&gt;0.25,1,""),"")</f>
        <v/>
      </c>
      <c r="J28" s="42"/>
      <c r="K28" s="82">
        <f>M28-L28</f>
        <v>0</v>
      </c>
      <c r="L28" s="82">
        <f t="shared" si="13"/>
        <v>0</v>
      </c>
      <c r="M28" s="82">
        <f t="shared" si="13"/>
        <v>0</v>
      </c>
    </row>
    <row r="29" spans="1:13" ht="24" customHeight="1" x14ac:dyDescent="0.25">
      <c r="A29" s="32" t="s">
        <v>34</v>
      </c>
      <c r="B29" s="209">
        <v>45862</v>
      </c>
      <c r="C29" s="83"/>
      <c r="D29" s="84"/>
      <c r="E29" s="6"/>
      <c r="F29" s="15"/>
      <c r="G29" s="15"/>
      <c r="H29" s="29" t="str">
        <f t="shared" si="14"/>
        <v/>
      </c>
      <c r="I29" s="205" t="str">
        <f t="shared" si="15"/>
        <v/>
      </c>
      <c r="J29" s="42"/>
      <c r="K29" s="82">
        <f>M29-L29</f>
        <v>0</v>
      </c>
      <c r="L29" s="82">
        <f t="shared" ref="L29:L30" si="16">C29</f>
        <v>0</v>
      </c>
      <c r="M29" s="82">
        <f t="shared" ref="M29:M30" si="17">D29</f>
        <v>0</v>
      </c>
    </row>
    <row r="30" spans="1:13" ht="24" customHeight="1" thickBot="1" x14ac:dyDescent="0.3">
      <c r="A30" s="32" t="s">
        <v>35</v>
      </c>
      <c r="B30" s="209">
        <v>45863</v>
      </c>
      <c r="C30" s="98"/>
      <c r="D30" s="99"/>
      <c r="E30" s="60"/>
      <c r="F30" s="68"/>
      <c r="G30" s="68"/>
      <c r="H30" s="69" t="str">
        <f t="shared" si="14"/>
        <v/>
      </c>
      <c r="I30" s="224" t="str">
        <f t="shared" si="15"/>
        <v/>
      </c>
      <c r="J30" s="42"/>
      <c r="K30" s="82">
        <f>M30-L30</f>
        <v>0</v>
      </c>
      <c r="L30" s="82">
        <f t="shared" si="16"/>
        <v>0</v>
      </c>
      <c r="M30" s="82">
        <f t="shared" si="17"/>
        <v>0</v>
      </c>
    </row>
    <row r="31" spans="1:13" ht="24" customHeight="1" x14ac:dyDescent="0.25">
      <c r="A31" s="145" t="s">
        <v>36</v>
      </c>
      <c r="B31" s="209">
        <v>45864</v>
      </c>
      <c r="C31" s="182"/>
      <c r="D31" s="109"/>
      <c r="E31" s="55"/>
      <c r="F31" s="56"/>
      <c r="G31" s="56"/>
      <c r="H31" s="180" t="str">
        <f>IF(K31&gt;0.417,1,"")</f>
        <v/>
      </c>
      <c r="I31" s="225" t="str">
        <f>IF(K31&lt;0.417,IF(K31&gt;0.25,1,""),"")</f>
        <v/>
      </c>
      <c r="K31" s="82"/>
      <c r="L31" s="82"/>
      <c r="M31" s="82"/>
    </row>
    <row r="32" spans="1:13" ht="24" customHeight="1" thickBot="1" x14ac:dyDescent="0.3">
      <c r="A32" s="140" t="s">
        <v>37</v>
      </c>
      <c r="B32" s="209">
        <v>45865</v>
      </c>
      <c r="C32" s="110"/>
      <c r="D32" s="111"/>
      <c r="E32" s="38"/>
      <c r="F32" s="39"/>
      <c r="G32" s="39"/>
      <c r="H32" s="40" t="str">
        <f>IF(K32&gt;0.417,1,"")</f>
        <v/>
      </c>
      <c r="I32" s="41" t="str">
        <f>IF(K32&lt;0.417,IF(K32&gt;0.25,1,""),"")</f>
        <v/>
      </c>
      <c r="K32" s="82"/>
      <c r="L32" s="82"/>
      <c r="M32" s="82"/>
    </row>
    <row r="33" spans="1:13" ht="24" customHeight="1" x14ac:dyDescent="0.25">
      <c r="A33" s="32" t="s">
        <v>38</v>
      </c>
      <c r="B33" s="209">
        <v>45866</v>
      </c>
      <c r="C33" s="97"/>
      <c r="D33" s="92"/>
      <c r="E33" s="43"/>
      <c r="F33" s="19"/>
      <c r="G33" s="19"/>
      <c r="H33" s="44" t="str">
        <f t="shared" ref="H33:H35" si="18">IF(K33&gt;0.417,1,"")</f>
        <v/>
      </c>
      <c r="I33" s="203" t="str">
        <f t="shared" ref="I33:I35" si="19">IF(K33&lt;0.417,IF(K33&gt;0.25,1,""),"")</f>
        <v/>
      </c>
      <c r="J33" s="42" t="s">
        <v>123</v>
      </c>
      <c r="K33" s="82">
        <f>M33-L33</f>
        <v>0</v>
      </c>
      <c r="L33" s="82">
        <f t="shared" ref="L33:L35" si="20">C33</f>
        <v>0</v>
      </c>
      <c r="M33" s="82">
        <f t="shared" ref="M33:M35" si="21">D33</f>
        <v>0</v>
      </c>
    </row>
    <row r="34" spans="1:13" ht="24" customHeight="1" x14ac:dyDescent="0.25">
      <c r="A34" s="32" t="s">
        <v>39</v>
      </c>
      <c r="B34" s="209">
        <v>45867</v>
      </c>
      <c r="C34" s="83"/>
      <c r="D34" s="84"/>
      <c r="E34" s="6"/>
      <c r="F34" s="15"/>
      <c r="G34" s="15"/>
      <c r="H34" s="29" t="str">
        <f t="shared" si="18"/>
        <v/>
      </c>
      <c r="I34" s="205" t="str">
        <f t="shared" si="19"/>
        <v/>
      </c>
      <c r="J34" s="42"/>
      <c r="K34" s="82">
        <f>M34-L34</f>
        <v>0</v>
      </c>
      <c r="L34" s="82">
        <f t="shared" si="20"/>
        <v>0</v>
      </c>
      <c r="M34" s="82">
        <f t="shared" si="21"/>
        <v>0</v>
      </c>
    </row>
    <row r="35" spans="1:13" ht="24" customHeight="1" x14ac:dyDescent="0.25">
      <c r="A35" s="32" t="s">
        <v>40</v>
      </c>
      <c r="B35" s="209">
        <v>45868</v>
      </c>
      <c r="C35" s="83"/>
      <c r="D35" s="84"/>
      <c r="E35" s="6"/>
      <c r="F35" s="15"/>
      <c r="G35" s="15"/>
      <c r="H35" s="29" t="str">
        <f t="shared" si="18"/>
        <v/>
      </c>
      <c r="I35" s="205" t="str">
        <f t="shared" si="19"/>
        <v/>
      </c>
      <c r="J35" s="42"/>
      <c r="K35" s="82">
        <f>M35-L35</f>
        <v>0</v>
      </c>
      <c r="L35" s="82">
        <f t="shared" si="20"/>
        <v>0</v>
      </c>
      <c r="M35" s="82">
        <f t="shared" si="21"/>
        <v>0</v>
      </c>
    </row>
    <row r="36" spans="1:13" ht="24" customHeight="1" thickBot="1" x14ac:dyDescent="0.3">
      <c r="A36" s="32" t="s">
        <v>34</v>
      </c>
      <c r="B36" s="209">
        <v>45869</v>
      </c>
      <c r="C36" s="83"/>
      <c r="D36" s="84"/>
      <c r="E36" s="6"/>
      <c r="F36" s="15"/>
      <c r="G36" s="15"/>
      <c r="H36" s="29" t="str">
        <f t="shared" ref="H36" si="22">IF(K36&gt;0.417,1,"")</f>
        <v/>
      </c>
      <c r="I36" s="205" t="str">
        <f t="shared" ref="I36" si="23">IF(K36&lt;0.417,IF(K36&gt;0.25,1,""),"")</f>
        <v/>
      </c>
      <c r="J36" s="42"/>
      <c r="K36" s="82">
        <f>M36-L36</f>
        <v>0</v>
      </c>
      <c r="L36" s="82">
        <f t="shared" ref="L36" si="24">C36</f>
        <v>0</v>
      </c>
      <c r="M36" s="82">
        <f t="shared" ref="M36" si="25">D36</f>
        <v>0</v>
      </c>
    </row>
    <row r="37" spans="1:13" ht="18" customHeight="1" thickTop="1" x14ac:dyDescent="0.25">
      <c r="F37" s="76">
        <f>SUM(F6:F36)</f>
        <v>0</v>
      </c>
      <c r="G37" s="76">
        <f>SUM(G6:G36)</f>
        <v>0</v>
      </c>
      <c r="H37" s="76">
        <f>SUM(H6:H36)</f>
        <v>0</v>
      </c>
      <c r="I37" s="76">
        <f>SUM(I6:I36)</f>
        <v>0</v>
      </c>
      <c r="K37" s="157">
        <f>SUM(K6:K36)</f>
        <v>0</v>
      </c>
      <c r="L37" s="119"/>
    </row>
    <row r="38" spans="1:13" x14ac:dyDescent="0.3">
      <c r="F38" s="240">
        <f>(F37+G37)*Yhteenveto!$D$21</f>
        <v>0</v>
      </c>
      <c r="G38" s="241"/>
      <c r="H38" s="172">
        <f>Yhteenveto!$F$21*H37</f>
        <v>0</v>
      </c>
      <c r="I38" s="172">
        <f>Yhteenveto!$G$21*I37</f>
        <v>0</v>
      </c>
      <c r="J38" s="173">
        <f>SUM(F38:I38)</f>
        <v>0</v>
      </c>
    </row>
    <row r="39" spans="1:13" x14ac:dyDescent="0.3">
      <c r="G39" s="20"/>
      <c r="K39" s="23">
        <f>COUNTA(K6:K36)</f>
        <v>23</v>
      </c>
      <c r="L39" t="s">
        <v>100</v>
      </c>
    </row>
    <row r="40" spans="1:13" x14ac:dyDescent="0.3">
      <c r="G40" s="9"/>
      <c r="K40" s="23">
        <f>K39*7.5</f>
        <v>172.5</v>
      </c>
      <c r="L40" t="s">
        <v>99</v>
      </c>
    </row>
    <row r="41" spans="1:13" x14ac:dyDescent="0.3">
      <c r="E41" s="175" t="s">
        <v>122</v>
      </c>
      <c r="F41" s="212">
        <f>Kesä!$F$42</f>
        <v>45838</v>
      </c>
      <c r="G41">
        <f>Kesä!G42</f>
        <v>0</v>
      </c>
      <c r="H41" t="s">
        <v>6</v>
      </c>
    </row>
    <row r="42" spans="1:13" x14ac:dyDescent="0.3">
      <c r="E42" s="175" t="s">
        <v>122</v>
      </c>
      <c r="F42" s="212">
        <f>B36</f>
        <v>45869</v>
      </c>
      <c r="G42" s="141"/>
      <c r="H42" t="s">
        <v>6</v>
      </c>
    </row>
    <row r="43" spans="1:13" x14ac:dyDescent="0.3">
      <c r="E43" s="137" t="s">
        <v>110</v>
      </c>
      <c r="G43" s="136">
        <f>IF(G42&gt;0,G42-G41,0)</f>
        <v>0</v>
      </c>
      <c r="H43" t="s">
        <v>6</v>
      </c>
    </row>
    <row r="44" spans="1:13" x14ac:dyDescent="0.3">
      <c r="E44" s="137" t="s">
        <v>111</v>
      </c>
      <c r="G44" s="136">
        <f>F37+G37</f>
        <v>0</v>
      </c>
      <c r="H44" s="138" t="e">
        <f>G44/G43</f>
        <v>#DIV/0!</v>
      </c>
    </row>
    <row r="45" spans="1:13" x14ac:dyDescent="0.3">
      <c r="E45" s="137" t="s">
        <v>112</v>
      </c>
      <c r="G45" s="136">
        <f>G43-G44</f>
        <v>0</v>
      </c>
      <c r="H45" s="138" t="e">
        <f>G45/G43</f>
        <v>#DIV/0!</v>
      </c>
    </row>
  </sheetData>
  <customSheetViews>
    <customSheetView guid="{E9DA6026-2258-4365-8B59-CF78043EB8B1}" fitToPage="1">
      <selection activeCell="K39" sqref="K39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8:G38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5"/>
  <sheetViews>
    <sheetView topLeftCell="A6" workbookViewId="0">
      <selection activeCell="E31" sqref="E31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2" customWidth="1"/>
    <col min="5" max="5" width="38.90625" customWidth="1"/>
    <col min="6" max="7" width="8.6328125" customWidth="1"/>
    <col min="8" max="9" width="10.6328125" customWidth="1"/>
    <col min="11" max="11" width="6.08984375" style="23" bestFit="1" customWidth="1"/>
    <col min="12" max="12" width="7.36328125" style="23" bestFit="1" customWidth="1"/>
    <col min="13" max="15" width="9.08984375" customWidth="1"/>
  </cols>
  <sheetData>
    <row r="1" spans="1:13" ht="18" customHeight="1" x14ac:dyDescent="0.4">
      <c r="B1" s="2" t="str">
        <f>Tammi!$B1</f>
        <v>Firma Oy</v>
      </c>
      <c r="E1" s="4" t="str">
        <f>Tammi!$E1</f>
        <v>MATKARAPORTTI</v>
      </c>
    </row>
    <row r="2" spans="1:13" ht="18" customHeight="1" x14ac:dyDescent="0.35">
      <c r="B2" s="1" t="str">
        <f>Tammi!$B2</f>
        <v>Lähiosoite</v>
      </c>
      <c r="H2" t="s">
        <v>0</v>
      </c>
      <c r="I2" s="24">
        <f>Tammi!$I2</f>
        <v>2025</v>
      </c>
    </row>
    <row r="3" spans="1:13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8</v>
      </c>
    </row>
    <row r="4" spans="1:13" ht="15.5" thickBot="1" x14ac:dyDescent="0.35">
      <c r="B4" s="2"/>
    </row>
    <row r="5" spans="1:13" ht="27" customHeight="1" thickBot="1" x14ac:dyDescent="0.3">
      <c r="A5" s="65"/>
      <c r="B5" s="58" t="s">
        <v>2</v>
      </c>
      <c r="C5" s="112" t="s">
        <v>3</v>
      </c>
      <c r="D5" s="112" t="s">
        <v>4</v>
      </c>
      <c r="E5" s="59" t="s">
        <v>5</v>
      </c>
      <c r="F5" s="59" t="s">
        <v>6</v>
      </c>
      <c r="G5" s="59" t="s">
        <v>114</v>
      </c>
      <c r="H5" s="59" t="s">
        <v>7</v>
      </c>
      <c r="I5" s="59" t="s">
        <v>8</v>
      </c>
      <c r="J5" s="70"/>
      <c r="K5" s="117" t="s">
        <v>113</v>
      </c>
      <c r="L5" s="116" t="str">
        <f t="shared" ref="L5:M5" si="0">C5</f>
        <v>alku klo</v>
      </c>
      <c r="M5" s="116" t="str">
        <f t="shared" si="0"/>
        <v>loppu klo</v>
      </c>
    </row>
    <row r="6" spans="1:13" ht="24" customHeight="1" thickBot="1" x14ac:dyDescent="0.3">
      <c r="A6" s="32" t="s">
        <v>35</v>
      </c>
      <c r="B6" s="209">
        <v>45870</v>
      </c>
      <c r="C6" s="96"/>
      <c r="D6" s="86"/>
      <c r="E6" s="7"/>
      <c r="F6" s="22"/>
      <c r="G6" s="22"/>
      <c r="H6" s="47" t="str">
        <f t="shared" ref="H6:H15" si="1">IF(K6&gt;0.417,1,"")</f>
        <v/>
      </c>
      <c r="I6" s="204" t="str">
        <f t="shared" ref="I6:I15" si="2">IF(K6&lt;0.417,IF(K6&gt;0.25,1,""),"")</f>
        <v/>
      </c>
      <c r="K6" s="82">
        <f>M6-L6</f>
        <v>0</v>
      </c>
      <c r="L6" s="82">
        <f t="shared" ref="L6:M6" si="3">C6</f>
        <v>0</v>
      </c>
      <c r="M6" s="82">
        <f t="shared" si="3"/>
        <v>0</v>
      </c>
    </row>
    <row r="7" spans="1:13" ht="24" customHeight="1" x14ac:dyDescent="0.25">
      <c r="A7" s="145" t="s">
        <v>36</v>
      </c>
      <c r="B7" s="209">
        <v>45871</v>
      </c>
      <c r="C7" s="88"/>
      <c r="D7" s="88"/>
      <c r="E7" s="25"/>
      <c r="F7" s="26"/>
      <c r="G7" s="26"/>
      <c r="H7" s="46" t="str">
        <f t="shared" si="1"/>
        <v/>
      </c>
      <c r="I7" s="206" t="str">
        <f t="shared" si="2"/>
        <v/>
      </c>
      <c r="K7" s="82"/>
      <c r="L7" s="82"/>
      <c r="M7" s="82"/>
    </row>
    <row r="8" spans="1:13" ht="24" customHeight="1" thickBot="1" x14ac:dyDescent="0.3">
      <c r="A8" s="140" t="s">
        <v>37</v>
      </c>
      <c r="B8" s="209">
        <v>45872</v>
      </c>
      <c r="C8" s="111"/>
      <c r="D8" s="111"/>
      <c r="E8" s="38"/>
      <c r="F8" s="39"/>
      <c r="G8" s="39"/>
      <c r="H8" s="40" t="str">
        <f t="shared" si="1"/>
        <v/>
      </c>
      <c r="I8" s="41" t="str">
        <f t="shared" si="2"/>
        <v/>
      </c>
      <c r="K8" s="82"/>
      <c r="L8" s="82"/>
      <c r="M8" s="82"/>
    </row>
    <row r="9" spans="1:13" ht="24" customHeight="1" x14ac:dyDescent="0.25">
      <c r="A9" s="53" t="s">
        <v>38</v>
      </c>
      <c r="B9" s="209">
        <v>45873</v>
      </c>
      <c r="C9" s="91"/>
      <c r="D9" s="92"/>
      <c r="E9" s="43"/>
      <c r="F9" s="19"/>
      <c r="G9" s="19"/>
      <c r="H9" s="74" t="str">
        <f t="shared" si="1"/>
        <v/>
      </c>
      <c r="I9" s="213" t="str">
        <f t="shared" si="2"/>
        <v/>
      </c>
      <c r="J9" s="54" t="s">
        <v>73</v>
      </c>
      <c r="K9" s="82">
        <f t="shared" ref="K9:K11" si="4">M9-L9</f>
        <v>0</v>
      </c>
      <c r="L9" s="82">
        <f t="shared" ref="L9:M13" si="5">C9</f>
        <v>0</v>
      </c>
      <c r="M9" s="82">
        <f t="shared" si="5"/>
        <v>0</v>
      </c>
    </row>
    <row r="10" spans="1:13" ht="24" customHeight="1" x14ac:dyDescent="0.25">
      <c r="A10" s="32" t="s">
        <v>39</v>
      </c>
      <c r="B10" s="209">
        <v>45874</v>
      </c>
      <c r="C10" s="93"/>
      <c r="D10" s="84"/>
      <c r="E10" s="6"/>
      <c r="F10" s="15"/>
      <c r="G10" s="15"/>
      <c r="H10" s="29" t="str">
        <f t="shared" si="1"/>
        <v/>
      </c>
      <c r="I10" s="205" t="str">
        <f t="shared" si="2"/>
        <v/>
      </c>
      <c r="K10" s="82">
        <f t="shared" si="4"/>
        <v>0</v>
      </c>
      <c r="L10" s="82">
        <f t="shared" si="5"/>
        <v>0</v>
      </c>
      <c r="M10" s="82">
        <f t="shared" si="5"/>
        <v>0</v>
      </c>
    </row>
    <row r="11" spans="1:13" ht="24" customHeight="1" x14ac:dyDescent="0.25">
      <c r="A11" s="32" t="s">
        <v>40</v>
      </c>
      <c r="B11" s="209">
        <v>45875</v>
      </c>
      <c r="C11" s="83"/>
      <c r="D11" s="84"/>
      <c r="E11" s="6"/>
      <c r="F11" s="15"/>
      <c r="G11" s="15"/>
      <c r="H11" s="29" t="str">
        <f t="shared" si="1"/>
        <v/>
      </c>
      <c r="I11" s="205" t="str">
        <f t="shared" si="2"/>
        <v/>
      </c>
      <c r="K11" s="82">
        <f t="shared" si="4"/>
        <v>0</v>
      </c>
      <c r="L11" s="82">
        <f t="shared" si="5"/>
        <v>0</v>
      </c>
      <c r="M11" s="82">
        <f t="shared" si="5"/>
        <v>0</v>
      </c>
    </row>
    <row r="12" spans="1:13" ht="24" customHeight="1" x14ac:dyDescent="0.25">
      <c r="A12" s="32" t="s">
        <v>34</v>
      </c>
      <c r="B12" s="209">
        <v>45876</v>
      </c>
      <c r="C12" s="83"/>
      <c r="D12" s="84"/>
      <c r="E12" s="6"/>
      <c r="F12" s="15"/>
      <c r="G12" s="15"/>
      <c r="H12" s="29" t="str">
        <f t="shared" si="1"/>
        <v/>
      </c>
      <c r="I12" s="205" t="str">
        <f t="shared" si="2"/>
        <v/>
      </c>
      <c r="K12" s="82">
        <f>M12-L12</f>
        <v>0</v>
      </c>
      <c r="L12" s="82">
        <f t="shared" si="5"/>
        <v>0</v>
      </c>
      <c r="M12" s="82">
        <f t="shared" si="5"/>
        <v>0</v>
      </c>
    </row>
    <row r="13" spans="1:13" ht="24" customHeight="1" thickBot="1" x14ac:dyDescent="0.3">
      <c r="A13" s="32" t="s">
        <v>35</v>
      </c>
      <c r="B13" s="209">
        <v>45877</v>
      </c>
      <c r="C13" s="113"/>
      <c r="D13" s="99"/>
      <c r="E13" s="60"/>
      <c r="F13" s="68"/>
      <c r="G13" s="68"/>
      <c r="H13" s="47" t="str">
        <f t="shared" si="1"/>
        <v/>
      </c>
      <c r="I13" s="204" t="str">
        <f t="shared" si="2"/>
        <v/>
      </c>
      <c r="K13" s="82">
        <f>M13-L13</f>
        <v>0</v>
      </c>
      <c r="L13" s="82">
        <f t="shared" si="5"/>
        <v>0</v>
      </c>
      <c r="M13" s="82">
        <f t="shared" si="5"/>
        <v>0</v>
      </c>
    </row>
    <row r="14" spans="1:13" ht="24" customHeight="1" x14ac:dyDescent="0.25">
      <c r="A14" s="145" t="s">
        <v>36</v>
      </c>
      <c r="B14" s="209">
        <v>45878</v>
      </c>
      <c r="C14" s="101"/>
      <c r="D14" s="88"/>
      <c r="E14" s="25"/>
      <c r="F14" s="26"/>
      <c r="G14" s="26"/>
      <c r="H14" s="46" t="str">
        <f t="shared" si="1"/>
        <v/>
      </c>
      <c r="I14" s="206" t="str">
        <f t="shared" si="2"/>
        <v/>
      </c>
      <c r="K14" s="82"/>
      <c r="L14" s="82"/>
      <c r="M14" s="82"/>
    </row>
    <row r="15" spans="1:13" ht="24" customHeight="1" thickBot="1" x14ac:dyDescent="0.3">
      <c r="A15" s="140" t="s">
        <v>37</v>
      </c>
      <c r="B15" s="209">
        <v>45879</v>
      </c>
      <c r="C15" s="110"/>
      <c r="D15" s="111"/>
      <c r="E15" s="38"/>
      <c r="F15" s="39"/>
      <c r="G15" s="39"/>
      <c r="H15" s="40" t="str">
        <f t="shared" si="1"/>
        <v/>
      </c>
      <c r="I15" s="41" t="str">
        <f t="shared" si="2"/>
        <v/>
      </c>
      <c r="K15" s="82"/>
      <c r="L15" s="82"/>
      <c r="M15" s="82"/>
    </row>
    <row r="16" spans="1:13" ht="24" customHeight="1" x14ac:dyDescent="0.25">
      <c r="A16" s="32" t="s">
        <v>38</v>
      </c>
      <c r="B16" s="209">
        <v>45880</v>
      </c>
      <c r="C16" s="165"/>
      <c r="D16" s="146"/>
      <c r="E16" s="166"/>
      <c r="F16" s="147"/>
      <c r="G16" s="147"/>
      <c r="H16" s="167" t="str">
        <f>IF(K16&gt;0.417,1,"")</f>
        <v/>
      </c>
      <c r="I16" s="216" t="str">
        <f>IF(K16&lt;0.417,IF(K16&gt;0.25,1,""),"")</f>
        <v/>
      </c>
      <c r="J16" s="54" t="s">
        <v>74</v>
      </c>
      <c r="K16" s="82">
        <f>M16-L16</f>
        <v>0</v>
      </c>
      <c r="L16" s="82">
        <f t="shared" ref="L16:M20" si="6">C16</f>
        <v>0</v>
      </c>
      <c r="M16" s="82">
        <f t="shared" si="6"/>
        <v>0</v>
      </c>
    </row>
    <row r="17" spans="1:13" ht="24" customHeight="1" x14ac:dyDescent="0.25">
      <c r="A17" s="32" t="s">
        <v>39</v>
      </c>
      <c r="B17" s="209">
        <v>45881</v>
      </c>
      <c r="C17" s="83"/>
      <c r="D17" s="84"/>
      <c r="E17" s="6"/>
      <c r="F17" s="15"/>
      <c r="G17" s="15"/>
      <c r="H17" s="29" t="str">
        <f t="shared" ref="H17" si="7">IF(K17&gt;0.417,1,"")</f>
        <v/>
      </c>
      <c r="I17" s="205" t="str">
        <f t="shared" ref="I17" si="8">IF(K17&lt;0.417,IF(K17&gt;0.25,1,""),"")</f>
        <v/>
      </c>
      <c r="K17" s="82">
        <f t="shared" ref="K17" si="9">M17-L17</f>
        <v>0</v>
      </c>
      <c r="L17" s="82">
        <f t="shared" si="6"/>
        <v>0</v>
      </c>
      <c r="M17" s="82">
        <f t="shared" si="6"/>
        <v>0</v>
      </c>
    </row>
    <row r="18" spans="1:13" ht="24" customHeight="1" x14ac:dyDescent="0.25">
      <c r="A18" s="32" t="s">
        <v>40</v>
      </c>
      <c r="B18" s="209">
        <v>45882</v>
      </c>
      <c r="C18" s="83"/>
      <c r="D18" s="84"/>
      <c r="E18" s="6"/>
      <c r="F18" s="15"/>
      <c r="G18" s="15"/>
      <c r="H18" s="29" t="str">
        <f t="shared" ref="H18" si="10">IF(K18&gt;0.417,1,"")</f>
        <v/>
      </c>
      <c r="I18" s="205" t="str">
        <f t="shared" ref="I18" si="11">IF(K18&lt;0.417,IF(K18&gt;0.25,1,""),"")</f>
        <v/>
      </c>
      <c r="K18" s="82">
        <f t="shared" ref="K18" si="12">M18-L18</f>
        <v>0</v>
      </c>
      <c r="L18" s="82">
        <f t="shared" si="6"/>
        <v>0</v>
      </c>
      <c r="M18" s="82">
        <f t="shared" si="6"/>
        <v>0</v>
      </c>
    </row>
    <row r="19" spans="1:13" ht="24" customHeight="1" x14ac:dyDescent="0.25">
      <c r="A19" s="32" t="s">
        <v>34</v>
      </c>
      <c r="B19" s="209">
        <v>45883</v>
      </c>
      <c r="C19" s="83"/>
      <c r="D19" s="84"/>
      <c r="E19" s="6"/>
      <c r="F19" s="15"/>
      <c r="G19" s="15"/>
      <c r="H19" s="29" t="str">
        <f t="shared" ref="H19:H21" si="13">IF(K19&gt;0.417,1,"")</f>
        <v/>
      </c>
      <c r="I19" s="205" t="str">
        <f t="shared" ref="I19:I21" si="14">IF(K19&lt;0.417,IF(K19&gt;0.25,1,""),"")</f>
        <v/>
      </c>
      <c r="K19" s="82">
        <f t="shared" ref="K19" si="15">M19-L19</f>
        <v>0</v>
      </c>
      <c r="L19" s="82">
        <f t="shared" si="6"/>
        <v>0</v>
      </c>
      <c r="M19" s="82">
        <f t="shared" si="6"/>
        <v>0</v>
      </c>
    </row>
    <row r="20" spans="1:13" ht="24" customHeight="1" thickBot="1" x14ac:dyDescent="0.3">
      <c r="A20" s="32" t="s">
        <v>35</v>
      </c>
      <c r="B20" s="209">
        <v>45884</v>
      </c>
      <c r="C20" s="85"/>
      <c r="D20" s="86"/>
      <c r="E20" s="7"/>
      <c r="F20" s="22"/>
      <c r="G20" s="22"/>
      <c r="H20" s="47" t="str">
        <f t="shared" si="13"/>
        <v/>
      </c>
      <c r="I20" s="204" t="str">
        <f t="shared" si="14"/>
        <v/>
      </c>
      <c r="K20" s="82">
        <f>M20-L20</f>
        <v>0</v>
      </c>
      <c r="L20" s="82">
        <f t="shared" si="6"/>
        <v>0</v>
      </c>
      <c r="M20" s="82">
        <f t="shared" si="6"/>
        <v>0</v>
      </c>
    </row>
    <row r="21" spans="1:13" ht="24" customHeight="1" x14ac:dyDescent="0.25">
      <c r="A21" s="232" t="s">
        <v>36</v>
      </c>
      <c r="B21" s="209">
        <v>45885</v>
      </c>
      <c r="C21" s="183"/>
      <c r="D21" s="105"/>
      <c r="E21" s="33"/>
      <c r="F21" s="34"/>
      <c r="G21" s="34"/>
      <c r="H21" s="177" t="str">
        <f t="shared" si="13"/>
        <v/>
      </c>
      <c r="I21" s="35" t="str">
        <f t="shared" si="14"/>
        <v/>
      </c>
      <c r="K21" s="82"/>
      <c r="L21" s="82"/>
      <c r="M21" s="82"/>
    </row>
    <row r="22" spans="1:13" ht="24" customHeight="1" thickBot="1" x14ac:dyDescent="0.3">
      <c r="A22" s="231" t="s">
        <v>37</v>
      </c>
      <c r="B22" s="209">
        <v>45886</v>
      </c>
      <c r="C22" s="194"/>
      <c r="D22" s="103"/>
      <c r="E22" s="66"/>
      <c r="F22" s="67"/>
      <c r="G22" s="67"/>
      <c r="H22" s="176" t="str">
        <f t="shared" ref="H22" si="16">IF(K22&gt;0.417,1,"")</f>
        <v/>
      </c>
      <c r="I22" s="217" t="str">
        <f t="shared" ref="I22" si="17">IF(K22&lt;0.417,IF(K22&gt;0.25,1,""),"")</f>
        <v/>
      </c>
      <c r="K22" s="82"/>
      <c r="L22" s="82"/>
      <c r="M22" s="82"/>
    </row>
    <row r="23" spans="1:13" ht="24" customHeight="1" x14ac:dyDescent="0.25">
      <c r="A23" s="32" t="s">
        <v>38</v>
      </c>
      <c r="B23" s="209">
        <v>45887</v>
      </c>
      <c r="C23" s="97"/>
      <c r="D23" s="92"/>
      <c r="E23" s="43"/>
      <c r="F23" s="19"/>
      <c r="G23" s="19"/>
      <c r="H23" s="44" t="str">
        <f>IF(K23&gt;0.417,1,"")</f>
        <v/>
      </c>
      <c r="I23" s="203" t="str">
        <f>IF(K23&lt;0.417,IF(K23&gt;0.25,1,""),"")</f>
        <v/>
      </c>
      <c r="J23" s="54" t="s">
        <v>75</v>
      </c>
      <c r="K23" s="82">
        <f>M23-L23</f>
        <v>0</v>
      </c>
      <c r="L23" s="82">
        <f t="shared" ref="L23:M26" si="18">C23</f>
        <v>0</v>
      </c>
      <c r="M23" s="82">
        <f t="shared" si="18"/>
        <v>0</v>
      </c>
    </row>
    <row r="24" spans="1:13" ht="24" customHeight="1" x14ac:dyDescent="0.25">
      <c r="A24" s="32" t="s">
        <v>39</v>
      </c>
      <c r="B24" s="209">
        <v>45888</v>
      </c>
      <c r="C24" s="83"/>
      <c r="D24" s="84"/>
      <c r="E24" s="6"/>
      <c r="F24" s="15"/>
      <c r="G24" s="15"/>
      <c r="H24" s="29" t="str">
        <f t="shared" ref="H24:H25" si="19">IF(K24&gt;0.417,1,"")</f>
        <v/>
      </c>
      <c r="I24" s="205" t="str">
        <f t="shared" ref="I24:I25" si="20">IF(K24&lt;0.417,IF(K24&gt;0.25,1,""),"")</f>
        <v/>
      </c>
      <c r="K24" s="82">
        <f t="shared" ref="K24:K25" si="21">M24-L24</f>
        <v>0</v>
      </c>
      <c r="L24" s="82">
        <f t="shared" ref="L24:L25" si="22">C24</f>
        <v>0</v>
      </c>
      <c r="M24" s="82">
        <f t="shared" ref="M24:M25" si="23">D24</f>
        <v>0</v>
      </c>
    </row>
    <row r="25" spans="1:13" ht="24" customHeight="1" x14ac:dyDescent="0.25">
      <c r="A25" s="32" t="s">
        <v>40</v>
      </c>
      <c r="B25" s="209">
        <v>45889</v>
      </c>
      <c r="C25" s="83"/>
      <c r="D25" s="84"/>
      <c r="E25" s="6"/>
      <c r="F25" s="15"/>
      <c r="G25" s="15"/>
      <c r="H25" s="29" t="str">
        <f t="shared" si="19"/>
        <v/>
      </c>
      <c r="I25" s="205" t="str">
        <f t="shared" si="20"/>
        <v/>
      </c>
      <c r="K25" s="82">
        <f t="shared" si="21"/>
        <v>0</v>
      </c>
      <c r="L25" s="82">
        <f t="shared" si="22"/>
        <v>0</v>
      </c>
      <c r="M25" s="82">
        <f t="shared" si="23"/>
        <v>0</v>
      </c>
    </row>
    <row r="26" spans="1:13" ht="24" customHeight="1" x14ac:dyDescent="0.25">
      <c r="A26" s="192" t="s">
        <v>34</v>
      </c>
      <c r="B26" s="209">
        <v>45890</v>
      </c>
      <c r="C26" s="83"/>
      <c r="D26" s="84"/>
      <c r="E26" s="6"/>
      <c r="F26" s="15"/>
      <c r="G26" s="15"/>
      <c r="H26" s="29" t="str">
        <f t="shared" ref="H26" si="24">IF(K26&gt;0.417,1,"")</f>
        <v/>
      </c>
      <c r="I26" s="205" t="str">
        <f t="shared" ref="I26" si="25">IF(K26&lt;0.417,IF(K26&gt;0.25,1,""),"")</f>
        <v/>
      </c>
      <c r="K26" s="82">
        <f t="shared" ref="K26" si="26">M26-L26</f>
        <v>0</v>
      </c>
      <c r="L26" s="82">
        <f t="shared" si="18"/>
        <v>0</v>
      </c>
      <c r="M26" s="82">
        <f t="shared" si="18"/>
        <v>0</v>
      </c>
    </row>
    <row r="27" spans="1:13" ht="24" customHeight="1" thickBot="1" x14ac:dyDescent="0.3">
      <c r="A27" s="192" t="s">
        <v>35</v>
      </c>
      <c r="B27" s="209">
        <v>45891</v>
      </c>
      <c r="C27" s="85"/>
      <c r="D27" s="86"/>
      <c r="E27" s="7"/>
      <c r="F27" s="22"/>
      <c r="G27" s="22"/>
      <c r="H27" s="47" t="str">
        <f>IF(K27&gt;0.417,1,"")</f>
        <v/>
      </c>
      <c r="I27" s="204" t="str">
        <f>IF(K27&lt;0.417,IF(K27&gt;0.25,1,""),"")</f>
        <v/>
      </c>
      <c r="K27" s="82">
        <f>M27-L27</f>
        <v>0</v>
      </c>
      <c r="L27" s="82">
        <f t="shared" ref="L27" si="27">C27</f>
        <v>0</v>
      </c>
      <c r="M27" s="82">
        <f t="shared" ref="M27" si="28">D27</f>
        <v>0</v>
      </c>
    </row>
    <row r="28" spans="1:13" ht="24" customHeight="1" x14ac:dyDescent="0.25">
      <c r="A28" s="232" t="s">
        <v>36</v>
      </c>
      <c r="B28" s="209">
        <v>45892</v>
      </c>
      <c r="C28" s="183"/>
      <c r="D28" s="105"/>
      <c r="E28" s="33"/>
      <c r="F28" s="34"/>
      <c r="G28" s="34"/>
      <c r="H28" s="177" t="str">
        <f t="shared" ref="H28:H29" si="29">IF(K28&gt;0.417,1,"")</f>
        <v/>
      </c>
      <c r="I28" s="35" t="str">
        <f t="shared" ref="I28:I29" si="30">IF(K28&lt;0.417,IF(K28&gt;0.25,1,""),"")</f>
        <v/>
      </c>
      <c r="K28" s="82"/>
      <c r="L28" s="82"/>
      <c r="M28" s="82"/>
    </row>
    <row r="29" spans="1:13" ht="24" customHeight="1" thickBot="1" x14ac:dyDescent="0.3">
      <c r="A29" s="231" t="s">
        <v>37</v>
      </c>
      <c r="B29" s="209">
        <v>45893</v>
      </c>
      <c r="C29" s="183"/>
      <c r="D29" s="105"/>
      <c r="E29" s="33"/>
      <c r="F29" s="34"/>
      <c r="G29" s="34"/>
      <c r="H29" s="177" t="str">
        <f t="shared" si="29"/>
        <v/>
      </c>
      <c r="I29" s="35" t="str">
        <f t="shared" si="30"/>
        <v/>
      </c>
      <c r="K29" s="82"/>
      <c r="L29" s="82"/>
      <c r="M29" s="82"/>
    </row>
    <row r="30" spans="1:13" ht="24" customHeight="1" x14ac:dyDescent="0.25">
      <c r="A30" s="192" t="s">
        <v>38</v>
      </c>
      <c r="B30" s="209">
        <v>45894</v>
      </c>
      <c r="C30" s="97"/>
      <c r="D30" s="92"/>
      <c r="E30" s="43"/>
      <c r="F30" s="19"/>
      <c r="G30" s="19"/>
      <c r="H30" s="44" t="str">
        <f>IF(K30&gt;0.417,1,"")</f>
        <v/>
      </c>
      <c r="I30" s="203" t="str">
        <f>IF(K30&lt;0.417,IF(K30&gt;0.25,1,""),"")</f>
        <v/>
      </c>
      <c r="J30" s="54" t="s">
        <v>76</v>
      </c>
      <c r="K30" s="82">
        <f>M30-L30</f>
        <v>0</v>
      </c>
      <c r="L30" s="82">
        <f t="shared" ref="L30:L34" si="31">C30</f>
        <v>0</v>
      </c>
      <c r="M30" s="82">
        <f t="shared" ref="M30:M34" si="32">D30</f>
        <v>0</v>
      </c>
    </row>
    <row r="31" spans="1:13" ht="24" customHeight="1" x14ac:dyDescent="0.25">
      <c r="A31" s="192" t="s">
        <v>39</v>
      </c>
      <c r="B31" s="209">
        <v>45895</v>
      </c>
      <c r="C31" s="214"/>
      <c r="D31" s="104"/>
      <c r="E31" s="30"/>
      <c r="F31" s="31"/>
      <c r="G31" s="31"/>
      <c r="H31" s="29" t="str">
        <f>IF(K31&gt;0.417,1,"")</f>
        <v/>
      </c>
      <c r="I31" s="205" t="str">
        <f>IF(K31&lt;0.417,IF(K31&gt;0.25,1,""),"")</f>
        <v/>
      </c>
      <c r="J31" s="42"/>
      <c r="K31" s="82">
        <f>M31-L31</f>
        <v>0</v>
      </c>
      <c r="L31" s="82">
        <f t="shared" ref="L31" si="33">C31</f>
        <v>0</v>
      </c>
      <c r="M31" s="82">
        <f t="shared" ref="M31" si="34">D31</f>
        <v>0</v>
      </c>
    </row>
    <row r="32" spans="1:13" ht="24" customHeight="1" x14ac:dyDescent="0.25">
      <c r="A32" s="192" t="s">
        <v>40</v>
      </c>
      <c r="B32" s="209">
        <v>45896</v>
      </c>
      <c r="C32" s="83"/>
      <c r="D32" s="84"/>
      <c r="E32" s="6"/>
      <c r="F32" s="15"/>
      <c r="G32" s="15"/>
      <c r="H32" s="29" t="str">
        <f>IF(K32&gt;0.417,1,"")</f>
        <v/>
      </c>
      <c r="I32" s="205" t="str">
        <f>IF(K32&lt;0.417,IF(K32&gt;0.25,1,""),"")</f>
        <v/>
      </c>
      <c r="J32" s="71"/>
      <c r="K32" s="82">
        <f>M32-L32</f>
        <v>0</v>
      </c>
      <c r="L32" s="82">
        <f t="shared" si="31"/>
        <v>0</v>
      </c>
      <c r="M32" s="82">
        <f t="shared" si="32"/>
        <v>0</v>
      </c>
    </row>
    <row r="33" spans="1:13" ht="24" customHeight="1" x14ac:dyDescent="0.25">
      <c r="A33" s="192" t="s">
        <v>34</v>
      </c>
      <c r="B33" s="209">
        <v>45897</v>
      </c>
      <c r="C33" s="83"/>
      <c r="D33" s="84"/>
      <c r="E33" s="6"/>
      <c r="F33" s="15"/>
      <c r="G33" s="15"/>
      <c r="H33" s="29" t="str">
        <f>IF(K33&gt;0.417,1,"")</f>
        <v/>
      </c>
      <c r="I33" s="205" t="str">
        <f>IF(K33&lt;0.417,IF(K33&gt;0.25,1,""),"")</f>
        <v/>
      </c>
      <c r="J33" s="71"/>
      <c r="K33" s="82">
        <f>M33-L33</f>
        <v>0</v>
      </c>
      <c r="L33" s="82">
        <f t="shared" ref="L33" si="35">C33</f>
        <v>0</v>
      </c>
      <c r="M33" s="82">
        <f t="shared" ref="M33" si="36">D33</f>
        <v>0</v>
      </c>
    </row>
    <row r="34" spans="1:13" ht="24" customHeight="1" thickBot="1" x14ac:dyDescent="0.3">
      <c r="A34" s="192" t="s">
        <v>35</v>
      </c>
      <c r="B34" s="209">
        <v>45898</v>
      </c>
      <c r="C34" s="150"/>
      <c r="D34" s="95"/>
      <c r="E34" s="17"/>
      <c r="F34" s="18"/>
      <c r="G34" s="18"/>
      <c r="H34" s="28" t="str">
        <f>IF(K34&gt;0.417,1,"")</f>
        <v/>
      </c>
      <c r="I34" s="208" t="str">
        <f>IF(K34&lt;0.417,IF(K34&gt;0.25,1,""),"")</f>
        <v/>
      </c>
      <c r="J34" s="71"/>
      <c r="K34" s="82">
        <f>M34-L34</f>
        <v>0</v>
      </c>
      <c r="L34" s="82">
        <f t="shared" si="31"/>
        <v>0</v>
      </c>
      <c r="M34" s="82">
        <f t="shared" si="32"/>
        <v>0</v>
      </c>
    </row>
    <row r="35" spans="1:13" ht="24" customHeight="1" thickBot="1" x14ac:dyDescent="0.3">
      <c r="A35" s="232" t="s">
        <v>36</v>
      </c>
      <c r="B35" s="209">
        <v>45899</v>
      </c>
      <c r="C35" s="101"/>
      <c r="D35" s="88"/>
      <c r="E35" s="25"/>
      <c r="F35" s="26"/>
      <c r="G35" s="26"/>
      <c r="H35" s="37" t="str">
        <f t="shared" ref="H35" si="37">IF(K35&gt;0.417,1,"")</f>
        <v/>
      </c>
      <c r="I35" s="27" t="str">
        <f t="shared" ref="I35" si="38">IF(K35&lt;0.417,IF(K35&gt;0.25,1,""),"")</f>
        <v/>
      </c>
      <c r="K35" s="82"/>
      <c r="L35" s="82"/>
      <c r="M35" s="82"/>
    </row>
    <row r="36" spans="1:13" ht="24" customHeight="1" thickBot="1" x14ac:dyDescent="0.3">
      <c r="A36" s="232" t="s">
        <v>37</v>
      </c>
      <c r="B36" s="209">
        <v>45900</v>
      </c>
      <c r="C36" s="235"/>
      <c r="D36" s="100"/>
      <c r="E36" s="49"/>
      <c r="F36" s="45"/>
      <c r="G36" s="45"/>
      <c r="H36" s="46" t="str">
        <f t="shared" ref="H36" si="39">IF(K36&gt;0.417,1,"")</f>
        <v/>
      </c>
      <c r="I36" s="206" t="str">
        <f t="shared" ref="I36" si="40">IF(K36&lt;0.417,IF(K36&gt;0.25,1,""),"")</f>
        <v/>
      </c>
      <c r="K36" s="82"/>
      <c r="L36" s="82"/>
      <c r="M36" s="82"/>
    </row>
    <row r="37" spans="1:13" ht="18" customHeight="1" thickTop="1" x14ac:dyDescent="0.3">
      <c r="F37" s="75">
        <f>SUM(F6:F36)</f>
        <v>0</v>
      </c>
      <c r="G37" s="75">
        <f>SUM(G6:G36)</f>
        <v>0</v>
      </c>
      <c r="H37" s="76">
        <f>SUM(H6:H36)</f>
        <v>0</v>
      </c>
      <c r="I37" s="76">
        <f>SUM(I6:I36)</f>
        <v>0</v>
      </c>
      <c r="K37" s="156">
        <f>SUM(K6:K36)</f>
        <v>0</v>
      </c>
      <c r="L37" s="118"/>
    </row>
    <row r="38" spans="1:13" x14ac:dyDescent="0.3">
      <c r="F38" s="240">
        <f>(F37+G37)*Yhteenveto!$D$21</f>
        <v>0</v>
      </c>
      <c r="G38" s="241"/>
      <c r="H38" s="172">
        <f>Yhteenveto!$F$21*H37</f>
        <v>0</v>
      </c>
      <c r="I38" s="172">
        <f>Yhteenveto!$G$21*I37</f>
        <v>0</v>
      </c>
      <c r="J38" s="173">
        <f>SUM(F38:I38)</f>
        <v>0</v>
      </c>
    </row>
    <row r="39" spans="1:13" x14ac:dyDescent="0.3">
      <c r="G39" s="20"/>
      <c r="K39" s="23">
        <f>COUNTA(K6:K36)</f>
        <v>21</v>
      </c>
      <c r="L39" t="s">
        <v>100</v>
      </c>
    </row>
    <row r="40" spans="1:13" x14ac:dyDescent="0.3">
      <c r="G40" s="9"/>
      <c r="K40" s="23">
        <f>K39*7.5</f>
        <v>157.5</v>
      </c>
      <c r="L40" t="s">
        <v>99</v>
      </c>
    </row>
    <row r="41" spans="1:13" x14ac:dyDescent="0.3">
      <c r="E41" s="175" t="s">
        <v>122</v>
      </c>
      <c r="F41" s="212">
        <f>Heinä!$F$42</f>
        <v>45869</v>
      </c>
      <c r="G41">
        <f>Heinä!G42</f>
        <v>0</v>
      </c>
      <c r="H41" t="s">
        <v>6</v>
      </c>
    </row>
    <row r="42" spans="1:13" x14ac:dyDescent="0.3">
      <c r="E42" s="175" t="s">
        <v>122</v>
      </c>
      <c r="F42" s="212">
        <f>B36</f>
        <v>45900</v>
      </c>
      <c r="G42" s="141"/>
      <c r="H42" t="s">
        <v>6</v>
      </c>
    </row>
    <row r="43" spans="1:13" x14ac:dyDescent="0.3">
      <c r="E43" s="137" t="s">
        <v>110</v>
      </c>
      <c r="G43" s="136">
        <f>IF(G42&gt;0,G42-G41,0)</f>
        <v>0</v>
      </c>
      <c r="H43" t="s">
        <v>6</v>
      </c>
    </row>
    <row r="44" spans="1:13" x14ac:dyDescent="0.3">
      <c r="E44" s="137" t="s">
        <v>111</v>
      </c>
      <c r="G44" s="136">
        <f>F37+G37</f>
        <v>0</v>
      </c>
      <c r="H44" s="138" t="e">
        <f>G44/G43</f>
        <v>#DIV/0!</v>
      </c>
    </row>
    <row r="45" spans="1:13" x14ac:dyDescent="0.3">
      <c r="E45" s="137" t="s">
        <v>112</v>
      </c>
      <c r="G45" s="136">
        <f>G43-G44</f>
        <v>0</v>
      </c>
      <c r="H45" s="138" t="e">
        <f>G45/G43</f>
        <v>#DIV/0!</v>
      </c>
    </row>
  </sheetData>
  <customSheetViews>
    <customSheetView guid="{E9DA6026-2258-4365-8B59-CF78043EB8B1}" fitToPage="1">
      <selection activeCell="K39" sqref="K39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8:G38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45"/>
  <sheetViews>
    <sheetView workbookViewId="0">
      <selection activeCell="E27" sqref="E27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2" customWidth="1"/>
    <col min="5" max="5" width="38.90625" customWidth="1"/>
    <col min="6" max="7" width="8.6328125" customWidth="1"/>
    <col min="8" max="9" width="10.6328125" customWidth="1"/>
    <col min="10" max="10" width="7.6328125" customWidth="1"/>
    <col min="11" max="11" width="6.08984375" style="23" bestFit="1" customWidth="1"/>
    <col min="12" max="12" width="7.36328125" style="23" bestFit="1" customWidth="1"/>
    <col min="13" max="15" width="9.08984375" customWidth="1"/>
  </cols>
  <sheetData>
    <row r="1" spans="1:13" ht="18" customHeight="1" x14ac:dyDescent="0.4">
      <c r="B1" s="2" t="str">
        <f>Tammi!$B1</f>
        <v>Firma Oy</v>
      </c>
      <c r="E1" s="4" t="str">
        <f>Tammi!$E1</f>
        <v>MATKARAPORTTI</v>
      </c>
    </row>
    <row r="2" spans="1:13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2025</v>
      </c>
    </row>
    <row r="3" spans="1:13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9</v>
      </c>
    </row>
    <row r="4" spans="1:13" ht="15.5" thickBot="1" x14ac:dyDescent="0.35">
      <c r="B4" s="2"/>
    </row>
    <row r="5" spans="1:13" ht="27" customHeight="1" thickBot="1" x14ac:dyDescent="0.3">
      <c r="A5" s="48"/>
      <c r="B5" s="58" t="s">
        <v>2</v>
      </c>
      <c r="C5" s="112" t="s">
        <v>3</v>
      </c>
      <c r="D5" s="112" t="s">
        <v>4</v>
      </c>
      <c r="E5" s="59" t="s">
        <v>5</v>
      </c>
      <c r="F5" s="59" t="s">
        <v>6</v>
      </c>
      <c r="G5" s="59" t="s">
        <v>114</v>
      </c>
      <c r="H5" s="59" t="s">
        <v>7</v>
      </c>
      <c r="I5" s="215" t="s">
        <v>8</v>
      </c>
      <c r="J5" s="48"/>
      <c r="K5" s="117" t="s">
        <v>113</v>
      </c>
      <c r="L5" s="116" t="str">
        <f t="shared" ref="L5:M5" si="0">C5</f>
        <v>alku klo</v>
      </c>
      <c r="M5" s="116" t="str">
        <f t="shared" si="0"/>
        <v>loppu klo</v>
      </c>
    </row>
    <row r="6" spans="1:13" ht="24" customHeight="1" x14ac:dyDescent="0.25">
      <c r="A6" s="53" t="s">
        <v>38</v>
      </c>
      <c r="B6" s="211">
        <v>45901</v>
      </c>
      <c r="C6" s="92"/>
      <c r="D6" s="92"/>
      <c r="E6" s="14"/>
      <c r="F6" s="19"/>
      <c r="G6" s="19"/>
      <c r="H6" s="74" t="str">
        <f t="shared" ref="H6:H16" si="1">IF(K6&gt;0.417,1,"")</f>
        <v/>
      </c>
      <c r="I6" s="213" t="str">
        <f t="shared" ref="I6:I16" si="2">IF(K6&lt;0.417,IF(K6&gt;0.25,1,""),"")</f>
        <v/>
      </c>
      <c r="J6" s="54" t="s">
        <v>77</v>
      </c>
      <c r="K6" s="82">
        <f t="shared" ref="K6:K14" si="3">M6-L6</f>
        <v>0</v>
      </c>
      <c r="L6" s="82">
        <f t="shared" ref="L6:M10" si="4">C6</f>
        <v>0</v>
      </c>
      <c r="M6" s="82">
        <f t="shared" si="4"/>
        <v>0</v>
      </c>
    </row>
    <row r="7" spans="1:13" ht="24" customHeight="1" x14ac:dyDescent="0.25">
      <c r="A7" s="32" t="s">
        <v>39</v>
      </c>
      <c r="B7" s="211">
        <v>45902</v>
      </c>
      <c r="C7" s="84"/>
      <c r="D7" s="84"/>
      <c r="E7" s="6"/>
      <c r="F7" s="15"/>
      <c r="G7" s="15"/>
      <c r="H7" s="29" t="str">
        <f t="shared" si="1"/>
        <v/>
      </c>
      <c r="I7" s="205" t="str">
        <f t="shared" si="2"/>
        <v/>
      </c>
      <c r="K7" s="82">
        <f t="shared" si="3"/>
        <v>0</v>
      </c>
      <c r="L7" s="82">
        <f t="shared" si="4"/>
        <v>0</v>
      </c>
      <c r="M7" s="82">
        <f t="shared" si="4"/>
        <v>0</v>
      </c>
    </row>
    <row r="8" spans="1:13" ht="24" customHeight="1" x14ac:dyDescent="0.25">
      <c r="A8" s="32" t="s">
        <v>40</v>
      </c>
      <c r="B8" s="211">
        <v>45903</v>
      </c>
      <c r="C8" s="95"/>
      <c r="D8" s="95"/>
      <c r="E8" s="17"/>
      <c r="F8" s="28"/>
      <c r="G8" s="28"/>
      <c r="H8" s="29" t="str">
        <f t="shared" si="1"/>
        <v/>
      </c>
      <c r="I8" s="205" t="str">
        <f t="shared" si="2"/>
        <v/>
      </c>
      <c r="K8" s="82">
        <f t="shared" si="3"/>
        <v>0</v>
      </c>
      <c r="L8" s="82">
        <f t="shared" si="4"/>
        <v>0</v>
      </c>
      <c r="M8" s="82">
        <f t="shared" si="4"/>
        <v>0</v>
      </c>
    </row>
    <row r="9" spans="1:13" ht="24" customHeight="1" x14ac:dyDescent="0.25">
      <c r="A9" s="32" t="s">
        <v>34</v>
      </c>
      <c r="B9" s="211">
        <v>45904</v>
      </c>
      <c r="C9" s="84"/>
      <c r="D9" s="84"/>
      <c r="E9" s="6"/>
      <c r="F9" s="15"/>
      <c r="G9" s="15"/>
      <c r="H9" s="29" t="str">
        <f t="shared" si="1"/>
        <v/>
      </c>
      <c r="I9" s="205" t="str">
        <f t="shared" si="2"/>
        <v/>
      </c>
      <c r="K9" s="82">
        <f t="shared" si="3"/>
        <v>0</v>
      </c>
      <c r="L9" s="82">
        <f t="shared" si="4"/>
        <v>0</v>
      </c>
      <c r="M9" s="82">
        <f t="shared" si="4"/>
        <v>0</v>
      </c>
    </row>
    <row r="10" spans="1:13" ht="24" customHeight="1" thickBot="1" x14ac:dyDescent="0.3">
      <c r="A10" s="32" t="s">
        <v>35</v>
      </c>
      <c r="B10" s="211">
        <v>45905</v>
      </c>
      <c r="C10" s="86"/>
      <c r="D10" s="86"/>
      <c r="E10" s="7"/>
      <c r="F10" s="47"/>
      <c r="G10" s="47"/>
      <c r="H10" s="47" t="str">
        <f t="shared" si="1"/>
        <v/>
      </c>
      <c r="I10" s="204" t="str">
        <f t="shared" si="2"/>
        <v/>
      </c>
      <c r="K10" s="82">
        <f>M10-L10</f>
        <v>0</v>
      </c>
      <c r="L10" s="82">
        <f t="shared" si="4"/>
        <v>0</v>
      </c>
      <c r="M10" s="82">
        <f t="shared" si="4"/>
        <v>0</v>
      </c>
    </row>
    <row r="11" spans="1:13" ht="24" customHeight="1" x14ac:dyDescent="0.25">
      <c r="A11" s="145" t="s">
        <v>36</v>
      </c>
      <c r="B11" s="211">
        <v>45906</v>
      </c>
      <c r="C11" s="100"/>
      <c r="D11" s="100"/>
      <c r="E11" s="49"/>
      <c r="F11" s="45"/>
      <c r="G11" s="45"/>
      <c r="H11" s="46" t="str">
        <f t="shared" si="1"/>
        <v/>
      </c>
      <c r="I11" s="206" t="str">
        <f t="shared" si="2"/>
        <v/>
      </c>
      <c r="K11" s="82"/>
      <c r="L11" s="82"/>
      <c r="M11" s="82"/>
    </row>
    <row r="12" spans="1:13" ht="24" customHeight="1" thickBot="1" x14ac:dyDescent="0.3">
      <c r="A12" s="140" t="s">
        <v>37</v>
      </c>
      <c r="B12" s="211">
        <v>45907</v>
      </c>
      <c r="C12" s="110"/>
      <c r="D12" s="111"/>
      <c r="E12" s="38"/>
      <c r="F12" s="39"/>
      <c r="G12" s="39"/>
      <c r="H12" s="40" t="str">
        <f t="shared" si="1"/>
        <v/>
      </c>
      <c r="I12" s="41" t="str">
        <f t="shared" si="2"/>
        <v/>
      </c>
      <c r="K12" s="82"/>
      <c r="L12" s="82"/>
      <c r="M12" s="82"/>
    </row>
    <row r="13" spans="1:13" ht="24" customHeight="1" x14ac:dyDescent="0.25">
      <c r="A13" s="32" t="s">
        <v>38</v>
      </c>
      <c r="B13" s="211">
        <v>45908</v>
      </c>
      <c r="C13" s="104"/>
      <c r="D13" s="104"/>
      <c r="E13" s="36"/>
      <c r="F13" s="31"/>
      <c r="G13" s="31"/>
      <c r="H13" s="74" t="str">
        <f t="shared" si="1"/>
        <v/>
      </c>
      <c r="I13" s="213" t="str">
        <f t="shared" si="2"/>
        <v/>
      </c>
      <c r="J13" s="54" t="s">
        <v>78</v>
      </c>
      <c r="K13" s="82">
        <f>M13-L13</f>
        <v>0</v>
      </c>
      <c r="L13" s="82">
        <f t="shared" ref="L13:M17" si="5">C13</f>
        <v>0</v>
      </c>
      <c r="M13" s="82">
        <f t="shared" si="5"/>
        <v>0</v>
      </c>
    </row>
    <row r="14" spans="1:13" ht="24" customHeight="1" x14ac:dyDescent="0.25">
      <c r="A14" s="32" t="s">
        <v>39</v>
      </c>
      <c r="B14" s="211">
        <v>45909</v>
      </c>
      <c r="C14" s="83"/>
      <c r="D14" s="84"/>
      <c r="E14" s="21"/>
      <c r="F14" s="15"/>
      <c r="G14" s="15"/>
      <c r="H14" s="29" t="str">
        <f t="shared" si="1"/>
        <v/>
      </c>
      <c r="I14" s="205" t="str">
        <f t="shared" si="2"/>
        <v/>
      </c>
      <c r="K14" s="82">
        <f t="shared" si="3"/>
        <v>0</v>
      </c>
      <c r="L14" s="82">
        <f t="shared" si="5"/>
        <v>0</v>
      </c>
      <c r="M14" s="82">
        <f t="shared" si="5"/>
        <v>0</v>
      </c>
    </row>
    <row r="15" spans="1:13" ht="24" customHeight="1" x14ac:dyDescent="0.25">
      <c r="A15" s="32" t="s">
        <v>40</v>
      </c>
      <c r="B15" s="211">
        <v>45910</v>
      </c>
      <c r="C15" s="83"/>
      <c r="D15" s="84"/>
      <c r="E15" s="21"/>
      <c r="F15" s="15"/>
      <c r="G15" s="15"/>
      <c r="H15" s="29" t="str">
        <f t="shared" si="1"/>
        <v/>
      </c>
      <c r="I15" s="205" t="str">
        <f t="shared" si="2"/>
        <v/>
      </c>
      <c r="K15" s="82">
        <f>M15-L15</f>
        <v>0</v>
      </c>
      <c r="L15" s="82">
        <f t="shared" si="5"/>
        <v>0</v>
      </c>
      <c r="M15" s="82">
        <f t="shared" si="5"/>
        <v>0</v>
      </c>
    </row>
    <row r="16" spans="1:13" ht="24" customHeight="1" x14ac:dyDescent="0.25">
      <c r="A16" s="32" t="s">
        <v>34</v>
      </c>
      <c r="B16" s="211">
        <v>45911</v>
      </c>
      <c r="C16" s="83"/>
      <c r="D16" s="84"/>
      <c r="E16" s="21"/>
      <c r="F16" s="15"/>
      <c r="G16" s="15"/>
      <c r="H16" s="29" t="str">
        <f t="shared" si="1"/>
        <v/>
      </c>
      <c r="I16" s="205" t="str">
        <f t="shared" si="2"/>
        <v/>
      </c>
      <c r="K16" s="82">
        <f>M16-L16</f>
        <v>0</v>
      </c>
      <c r="L16" s="82">
        <f t="shared" si="5"/>
        <v>0</v>
      </c>
      <c r="M16" s="82">
        <f t="shared" si="5"/>
        <v>0</v>
      </c>
    </row>
    <row r="17" spans="1:13" ht="24" customHeight="1" thickBot="1" x14ac:dyDescent="0.3">
      <c r="A17" s="32" t="s">
        <v>35</v>
      </c>
      <c r="B17" s="211">
        <v>45912</v>
      </c>
      <c r="C17" s="98"/>
      <c r="D17" s="113"/>
      <c r="E17" s="155"/>
      <c r="F17" s="68"/>
      <c r="G17" s="68"/>
      <c r="H17" s="47" t="str">
        <f t="shared" ref="H17:H18" si="6">IF(K17&gt;0.417,1,"")</f>
        <v/>
      </c>
      <c r="I17" s="204" t="str">
        <f t="shared" ref="I17:I18" si="7">IF(K17&lt;0.417,IF(K17&gt;0.25,1,""),"")</f>
        <v/>
      </c>
      <c r="K17" s="82">
        <f>M17-L17</f>
        <v>0</v>
      </c>
      <c r="L17" s="82">
        <f t="shared" si="5"/>
        <v>0</v>
      </c>
      <c r="M17" s="82">
        <f t="shared" si="5"/>
        <v>0</v>
      </c>
    </row>
    <row r="18" spans="1:13" ht="24" customHeight="1" x14ac:dyDescent="0.25">
      <c r="A18" s="145" t="s">
        <v>36</v>
      </c>
      <c r="B18" s="211">
        <v>45913</v>
      </c>
      <c r="C18" s="100"/>
      <c r="D18" s="100"/>
      <c r="E18" s="49"/>
      <c r="F18" s="45"/>
      <c r="G18" s="45"/>
      <c r="H18" s="46" t="str">
        <f t="shared" si="6"/>
        <v/>
      </c>
      <c r="I18" s="206" t="str">
        <f t="shared" si="7"/>
        <v/>
      </c>
      <c r="K18" s="82"/>
      <c r="L18" s="82"/>
      <c r="M18" s="82"/>
    </row>
    <row r="19" spans="1:13" ht="24" customHeight="1" thickBot="1" x14ac:dyDescent="0.3">
      <c r="A19" s="140" t="s">
        <v>37</v>
      </c>
      <c r="B19" s="211">
        <v>45914</v>
      </c>
      <c r="C19" s="110"/>
      <c r="D19" s="111"/>
      <c r="E19" s="38"/>
      <c r="F19" s="39"/>
      <c r="G19" s="39"/>
      <c r="H19" s="40" t="str">
        <f t="shared" ref="H19:H22" si="8">IF(K19&gt;0.417,1,"")</f>
        <v/>
      </c>
      <c r="I19" s="41" t="str">
        <f t="shared" ref="I19:I22" si="9">IF(K19&lt;0.417,IF(K19&gt;0.25,1,""),"")</f>
        <v/>
      </c>
      <c r="K19" s="82"/>
      <c r="L19" s="82"/>
      <c r="M19" s="82"/>
    </row>
    <row r="20" spans="1:13" ht="24" customHeight="1" x14ac:dyDescent="0.25">
      <c r="A20" s="32" t="s">
        <v>38</v>
      </c>
      <c r="B20" s="211">
        <v>45915</v>
      </c>
      <c r="C20" s="104"/>
      <c r="D20" s="104"/>
      <c r="E20" s="36"/>
      <c r="F20" s="31"/>
      <c r="G20" s="31"/>
      <c r="H20" s="74" t="str">
        <f t="shared" si="8"/>
        <v/>
      </c>
      <c r="I20" s="213" t="str">
        <f t="shared" si="9"/>
        <v/>
      </c>
      <c r="J20" s="54" t="s">
        <v>79</v>
      </c>
      <c r="K20" s="82">
        <f>M20-L20</f>
        <v>0</v>
      </c>
      <c r="L20" s="82">
        <f t="shared" ref="L20:M24" si="10">C20</f>
        <v>0</v>
      </c>
      <c r="M20" s="82">
        <f t="shared" si="10"/>
        <v>0</v>
      </c>
    </row>
    <row r="21" spans="1:13" ht="24" customHeight="1" x14ac:dyDescent="0.25">
      <c r="A21" s="192" t="s">
        <v>39</v>
      </c>
      <c r="B21" s="211">
        <v>45916</v>
      </c>
      <c r="C21" s="83"/>
      <c r="D21" s="84"/>
      <c r="E21" s="21"/>
      <c r="F21" s="15"/>
      <c r="G21" s="15"/>
      <c r="H21" s="29" t="str">
        <f t="shared" si="8"/>
        <v/>
      </c>
      <c r="I21" s="205" t="str">
        <f t="shared" si="9"/>
        <v/>
      </c>
      <c r="K21" s="82">
        <f>M21-L21</f>
        <v>0</v>
      </c>
      <c r="L21" s="82">
        <f t="shared" si="10"/>
        <v>0</v>
      </c>
      <c r="M21" s="82">
        <f t="shared" si="10"/>
        <v>0</v>
      </c>
    </row>
    <row r="22" spans="1:13" ht="24" customHeight="1" x14ac:dyDescent="0.25">
      <c r="A22" s="192" t="s">
        <v>40</v>
      </c>
      <c r="B22" s="211">
        <v>45917</v>
      </c>
      <c r="C22" s="83"/>
      <c r="D22" s="84"/>
      <c r="E22" s="21"/>
      <c r="F22" s="15"/>
      <c r="G22" s="15"/>
      <c r="H22" s="29" t="str">
        <f t="shared" si="8"/>
        <v/>
      </c>
      <c r="I22" s="205" t="str">
        <f t="shared" si="9"/>
        <v/>
      </c>
      <c r="K22" s="82">
        <f>M22-L22</f>
        <v>0</v>
      </c>
      <c r="L22" s="82">
        <f t="shared" si="10"/>
        <v>0</v>
      </c>
      <c r="M22" s="82">
        <f t="shared" si="10"/>
        <v>0</v>
      </c>
    </row>
    <row r="23" spans="1:13" ht="24" customHeight="1" x14ac:dyDescent="0.25">
      <c r="A23" s="192" t="s">
        <v>34</v>
      </c>
      <c r="B23" s="211">
        <v>45918</v>
      </c>
      <c r="C23" s="83"/>
      <c r="D23" s="84"/>
      <c r="E23" s="21"/>
      <c r="F23" s="15"/>
      <c r="G23" s="15"/>
      <c r="H23" s="29" t="str">
        <f t="shared" ref="H23:H28" si="11">IF(K23&gt;0.417,1,"")</f>
        <v/>
      </c>
      <c r="I23" s="205" t="str">
        <f t="shared" ref="I23:I28" si="12">IF(K23&lt;0.417,IF(K23&gt;0.25,1,""),"")</f>
        <v/>
      </c>
      <c r="K23" s="82">
        <f>M23-L23</f>
        <v>0</v>
      </c>
      <c r="L23" s="82">
        <f t="shared" si="10"/>
        <v>0</v>
      </c>
      <c r="M23" s="82">
        <f t="shared" si="10"/>
        <v>0</v>
      </c>
    </row>
    <row r="24" spans="1:13" ht="24" customHeight="1" thickBot="1" x14ac:dyDescent="0.3">
      <c r="A24" s="192" t="s">
        <v>35</v>
      </c>
      <c r="B24" s="211">
        <v>45919</v>
      </c>
      <c r="C24" s="85"/>
      <c r="D24" s="86"/>
      <c r="E24" s="81"/>
      <c r="F24" s="22"/>
      <c r="G24" s="22"/>
      <c r="H24" s="47" t="str">
        <f t="shared" si="11"/>
        <v/>
      </c>
      <c r="I24" s="204" t="str">
        <f t="shared" si="12"/>
        <v/>
      </c>
      <c r="K24" s="82">
        <f>M24-L24</f>
        <v>0</v>
      </c>
      <c r="L24" s="82">
        <f t="shared" si="10"/>
        <v>0</v>
      </c>
      <c r="M24" s="82">
        <f t="shared" si="10"/>
        <v>0</v>
      </c>
    </row>
    <row r="25" spans="1:13" ht="24" customHeight="1" x14ac:dyDescent="0.25">
      <c r="A25" s="145" t="s">
        <v>36</v>
      </c>
      <c r="B25" s="211">
        <v>45920</v>
      </c>
      <c r="C25" s="100"/>
      <c r="D25" s="100"/>
      <c r="E25" s="49"/>
      <c r="F25" s="45"/>
      <c r="G25" s="45"/>
      <c r="H25" s="46" t="str">
        <f t="shared" si="11"/>
        <v/>
      </c>
      <c r="I25" s="206" t="str">
        <f t="shared" si="12"/>
        <v/>
      </c>
      <c r="K25" s="82"/>
      <c r="L25" s="82"/>
      <c r="M25" s="82"/>
    </row>
    <row r="26" spans="1:13" ht="24" customHeight="1" thickBot="1" x14ac:dyDescent="0.3">
      <c r="A26" s="140" t="s">
        <v>37</v>
      </c>
      <c r="B26" s="211">
        <v>45921</v>
      </c>
      <c r="C26" s="110"/>
      <c r="D26" s="111"/>
      <c r="E26" s="38"/>
      <c r="F26" s="39"/>
      <c r="G26" s="39"/>
      <c r="H26" s="40" t="str">
        <f t="shared" si="11"/>
        <v/>
      </c>
      <c r="I26" s="41" t="str">
        <f t="shared" si="12"/>
        <v/>
      </c>
      <c r="K26" s="82"/>
      <c r="L26" s="82"/>
      <c r="M26" s="82"/>
    </row>
    <row r="27" spans="1:13" ht="24" customHeight="1" x14ac:dyDescent="0.25">
      <c r="A27" s="32" t="s">
        <v>38</v>
      </c>
      <c r="B27" s="211">
        <v>45922</v>
      </c>
      <c r="C27" s="83"/>
      <c r="D27" s="84"/>
      <c r="E27" s="21"/>
      <c r="F27" s="15"/>
      <c r="G27" s="15"/>
      <c r="H27" s="29" t="str">
        <f t="shared" si="11"/>
        <v/>
      </c>
      <c r="I27" s="205" t="str">
        <f t="shared" si="12"/>
        <v/>
      </c>
      <c r="J27" s="54" t="s">
        <v>80</v>
      </c>
      <c r="K27" s="82">
        <f>M27-L27</f>
        <v>0</v>
      </c>
      <c r="L27" s="82">
        <f t="shared" ref="L27:L30" si="13">C27</f>
        <v>0</v>
      </c>
      <c r="M27" s="82">
        <f t="shared" ref="M27:M30" si="14">D27</f>
        <v>0</v>
      </c>
    </row>
    <row r="28" spans="1:13" ht="24" customHeight="1" x14ac:dyDescent="0.25">
      <c r="A28" s="192" t="s">
        <v>39</v>
      </c>
      <c r="B28" s="211">
        <v>45923</v>
      </c>
      <c r="C28" s="83"/>
      <c r="D28" s="84"/>
      <c r="E28" s="21"/>
      <c r="F28" s="15"/>
      <c r="G28" s="15"/>
      <c r="H28" s="29" t="str">
        <f t="shared" si="11"/>
        <v/>
      </c>
      <c r="I28" s="205" t="str">
        <f t="shared" si="12"/>
        <v/>
      </c>
      <c r="J28" s="42"/>
      <c r="K28" s="82">
        <f>M28-L28</f>
        <v>0</v>
      </c>
      <c r="L28" s="82">
        <f t="shared" si="13"/>
        <v>0</v>
      </c>
      <c r="M28" s="82">
        <f t="shared" si="14"/>
        <v>0</v>
      </c>
    </row>
    <row r="29" spans="1:13" ht="24" customHeight="1" x14ac:dyDescent="0.25">
      <c r="A29" s="192" t="s">
        <v>40</v>
      </c>
      <c r="B29" s="211">
        <v>45924</v>
      </c>
      <c r="C29" s="104"/>
      <c r="D29" s="104"/>
      <c r="E29" s="36"/>
      <c r="F29" s="31"/>
      <c r="G29" s="31"/>
      <c r="H29" s="74" t="str">
        <f t="shared" ref="H29:H30" si="15">IF(K29&gt;0.417,1,"")</f>
        <v/>
      </c>
      <c r="I29" s="213" t="str">
        <f t="shared" ref="I29:I30" si="16">IF(K29&lt;0.417,IF(K29&gt;0.25,1,""),"")</f>
        <v/>
      </c>
      <c r="K29" s="82">
        <f>M29-L29</f>
        <v>0</v>
      </c>
      <c r="L29" s="82">
        <f t="shared" si="13"/>
        <v>0</v>
      </c>
      <c r="M29" s="82">
        <f t="shared" si="14"/>
        <v>0</v>
      </c>
    </row>
    <row r="30" spans="1:13" ht="24" customHeight="1" x14ac:dyDescent="0.25">
      <c r="A30" s="192" t="s">
        <v>34</v>
      </c>
      <c r="B30" s="211">
        <v>45925</v>
      </c>
      <c r="C30" s="104"/>
      <c r="D30" s="104"/>
      <c r="E30" s="36"/>
      <c r="F30" s="31"/>
      <c r="G30" s="31"/>
      <c r="H30" s="74" t="str">
        <f t="shared" si="15"/>
        <v/>
      </c>
      <c r="I30" s="213" t="str">
        <f t="shared" si="16"/>
        <v/>
      </c>
      <c r="K30" s="82">
        <f>M30-L30</f>
        <v>0</v>
      </c>
      <c r="L30" s="82">
        <f t="shared" si="13"/>
        <v>0</v>
      </c>
      <c r="M30" s="82">
        <f t="shared" si="14"/>
        <v>0</v>
      </c>
    </row>
    <row r="31" spans="1:13" ht="24" customHeight="1" thickBot="1" x14ac:dyDescent="0.3">
      <c r="A31" s="192" t="s">
        <v>35</v>
      </c>
      <c r="B31" s="211">
        <v>45926</v>
      </c>
      <c r="C31" s="146"/>
      <c r="D31" s="146"/>
      <c r="E31" s="151"/>
      <c r="F31" s="147"/>
      <c r="G31" s="147"/>
      <c r="H31" s="167" t="str">
        <f t="shared" ref="H31:H35" si="17">IF(K31&gt;0.417,1,"")</f>
        <v/>
      </c>
      <c r="I31" s="216" t="str">
        <f t="shared" ref="I31:I35" si="18">IF(K31&lt;0.417,IF(K31&gt;0.25,1,""),"")</f>
        <v/>
      </c>
      <c r="K31" s="82">
        <f>M31-L31</f>
        <v>0</v>
      </c>
      <c r="L31" s="82">
        <f t="shared" ref="L31" si="19">C31</f>
        <v>0</v>
      </c>
      <c r="M31" s="82">
        <f t="shared" ref="M31" si="20">D31</f>
        <v>0</v>
      </c>
    </row>
    <row r="32" spans="1:13" ht="24" customHeight="1" x14ac:dyDescent="0.25">
      <c r="A32" s="145" t="s">
        <v>36</v>
      </c>
      <c r="B32" s="211">
        <v>45927</v>
      </c>
      <c r="C32" s="182"/>
      <c r="D32" s="109"/>
      <c r="E32" s="55"/>
      <c r="F32" s="56"/>
      <c r="G32" s="56"/>
      <c r="H32" s="180" t="str">
        <f t="shared" si="17"/>
        <v/>
      </c>
      <c r="I32" s="225" t="str">
        <f t="shared" si="18"/>
        <v/>
      </c>
      <c r="K32" s="82"/>
      <c r="L32" s="82"/>
      <c r="M32" s="82"/>
    </row>
    <row r="33" spans="1:13" ht="24" customHeight="1" thickBot="1" x14ac:dyDescent="0.3">
      <c r="A33" s="140" t="s">
        <v>37</v>
      </c>
      <c r="B33" s="211">
        <v>45928</v>
      </c>
      <c r="C33" s="110"/>
      <c r="D33" s="111"/>
      <c r="E33" s="38"/>
      <c r="F33" s="39"/>
      <c r="G33" s="39"/>
      <c r="H33" s="40" t="str">
        <f t="shared" ref="H33:H34" si="21">IF(K33&gt;0.417,1,"")</f>
        <v/>
      </c>
      <c r="I33" s="41" t="str">
        <f t="shared" ref="I33:I34" si="22">IF(K33&lt;0.417,IF(K33&gt;0.25,1,""),"")</f>
        <v/>
      </c>
      <c r="K33" s="82"/>
      <c r="L33" s="82"/>
      <c r="M33" s="82"/>
    </row>
    <row r="34" spans="1:13" ht="24" customHeight="1" x14ac:dyDescent="0.25">
      <c r="A34" s="32" t="s">
        <v>38</v>
      </c>
      <c r="B34" s="211">
        <v>45929</v>
      </c>
      <c r="C34" s="214"/>
      <c r="D34" s="104"/>
      <c r="E34" s="36"/>
      <c r="F34" s="31"/>
      <c r="G34" s="31"/>
      <c r="H34" s="74" t="str">
        <f t="shared" si="21"/>
        <v/>
      </c>
      <c r="I34" s="213" t="str">
        <f t="shared" si="22"/>
        <v/>
      </c>
      <c r="J34" s="54" t="s">
        <v>81</v>
      </c>
      <c r="K34" s="82">
        <f>M34-L34</f>
        <v>0</v>
      </c>
      <c r="L34" s="82">
        <f t="shared" ref="L34" si="23">C34</f>
        <v>0</v>
      </c>
      <c r="M34" s="82">
        <f t="shared" ref="M34" si="24">D34</f>
        <v>0</v>
      </c>
    </row>
    <row r="35" spans="1:13" ht="24" customHeight="1" thickBot="1" x14ac:dyDescent="0.3">
      <c r="A35" s="32" t="s">
        <v>39</v>
      </c>
      <c r="B35" s="211">
        <v>45930</v>
      </c>
      <c r="C35" s="214"/>
      <c r="D35" s="104"/>
      <c r="E35" s="36"/>
      <c r="F35" s="31"/>
      <c r="G35" s="31"/>
      <c r="H35" s="74" t="str">
        <f t="shared" si="17"/>
        <v/>
      </c>
      <c r="I35" s="213" t="str">
        <f t="shared" si="18"/>
        <v/>
      </c>
      <c r="J35" s="42"/>
      <c r="K35" s="82">
        <f>M35-L35</f>
        <v>0</v>
      </c>
      <c r="L35" s="82">
        <f t="shared" ref="L35" si="25">C35</f>
        <v>0</v>
      </c>
      <c r="M35" s="82">
        <f t="shared" ref="M35" si="26">D35</f>
        <v>0</v>
      </c>
    </row>
    <row r="36" spans="1:13" ht="18" customHeight="1" thickTop="1" x14ac:dyDescent="0.3">
      <c r="F36" s="75">
        <f>SUM(F6:F26)</f>
        <v>0</v>
      </c>
      <c r="G36" s="75">
        <f>SUM(G6:G26)</f>
        <v>0</v>
      </c>
      <c r="H36" s="76">
        <f>SUM(H6:H26)</f>
        <v>0</v>
      </c>
      <c r="I36" s="76">
        <f>SUM(I6:I26)</f>
        <v>0</v>
      </c>
      <c r="K36" s="156">
        <f>SUM(K6:K26)</f>
        <v>0</v>
      </c>
      <c r="L36" s="118"/>
    </row>
    <row r="37" spans="1:13" x14ac:dyDescent="0.3">
      <c r="F37" s="240">
        <f>(F36+G36)*Yhteenveto!$D$21</f>
        <v>0</v>
      </c>
      <c r="G37" s="241"/>
      <c r="H37" s="172">
        <f>Yhteenveto!$F$21*H36</f>
        <v>0</v>
      </c>
      <c r="I37" s="172">
        <f>Yhteenveto!$G$21*I36</f>
        <v>0</v>
      </c>
      <c r="J37" s="173">
        <f>SUM(F37:I37)</f>
        <v>0</v>
      </c>
    </row>
    <row r="38" spans="1:13" x14ac:dyDescent="0.3">
      <c r="G38" s="20"/>
      <c r="K38" s="23">
        <f>COUNTA(K6:K35)</f>
        <v>22</v>
      </c>
      <c r="L38" t="s">
        <v>100</v>
      </c>
    </row>
    <row r="39" spans="1:13" x14ac:dyDescent="0.3">
      <c r="G39" s="9"/>
      <c r="K39" s="23">
        <f>K38*7.5</f>
        <v>165</v>
      </c>
      <c r="L39" t="s">
        <v>99</v>
      </c>
    </row>
    <row r="40" spans="1:13" x14ac:dyDescent="0.3">
      <c r="G40" s="9"/>
      <c r="L40"/>
    </row>
    <row r="41" spans="1:13" x14ac:dyDescent="0.3">
      <c r="E41" s="175" t="s">
        <v>122</v>
      </c>
      <c r="F41" s="212">
        <f>Elo!$F$42</f>
        <v>45900</v>
      </c>
      <c r="G41" s="136">
        <f>Elo!G42</f>
        <v>0</v>
      </c>
      <c r="H41" t="s">
        <v>6</v>
      </c>
      <c r="L41"/>
    </row>
    <row r="42" spans="1:13" x14ac:dyDescent="0.3">
      <c r="E42" s="175" t="s">
        <v>122</v>
      </c>
      <c r="F42" s="212">
        <f>B35</f>
        <v>45930</v>
      </c>
      <c r="G42" s="141"/>
      <c r="H42" t="s">
        <v>6</v>
      </c>
      <c r="L42"/>
    </row>
    <row r="43" spans="1:13" x14ac:dyDescent="0.3">
      <c r="E43" s="137" t="s">
        <v>110</v>
      </c>
      <c r="G43" s="136">
        <f>IF(G42&gt;0,G42-G41,0)</f>
        <v>0</v>
      </c>
      <c r="H43" t="s">
        <v>6</v>
      </c>
      <c r="L43"/>
    </row>
    <row r="44" spans="1:13" x14ac:dyDescent="0.3">
      <c r="E44" s="137" t="s">
        <v>111</v>
      </c>
      <c r="G44" s="136">
        <f>F36+G36</f>
        <v>0</v>
      </c>
      <c r="H44" s="138" t="e">
        <f>G44/G43</f>
        <v>#DIV/0!</v>
      </c>
      <c r="L44"/>
    </row>
    <row r="45" spans="1:13" x14ac:dyDescent="0.3">
      <c r="E45" s="137" t="s">
        <v>112</v>
      </c>
      <c r="G45" s="136">
        <f>G43-G44</f>
        <v>0</v>
      </c>
      <c r="H45" s="138" t="e">
        <f>G45/G43</f>
        <v>#DIV/0!</v>
      </c>
    </row>
  </sheetData>
  <customSheetViews>
    <customSheetView guid="{E9DA6026-2258-4365-8B59-CF78043EB8B1}" fitToPage="1">
      <selection activeCell="K36" sqref="K36"/>
      <pageMargins left="0.39370078740157483" right="0.39370078740157483" top="0.59055118110236227" bottom="0.59055118110236227" header="0.39370078740157483" footer="0.39370078740157483"/>
      <pageSetup paperSize="9" scale="86" orientation="portrait" r:id="rId1"/>
      <headerFooter alignWithMargins="0"/>
    </customSheetView>
  </customSheetViews>
  <mergeCells count="1">
    <mergeCell ref="F37:G37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6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13</vt:i4>
      </vt:variant>
      <vt:variant>
        <vt:lpstr>Nimetyt alueet</vt:lpstr>
      </vt:variant>
      <vt:variant>
        <vt:i4>13</vt:i4>
      </vt:variant>
    </vt:vector>
  </HeadingPairs>
  <TitlesOfParts>
    <vt:vector size="26" baseType="lpstr">
      <vt:lpstr>Tammi</vt:lpstr>
      <vt:lpstr>Helmi</vt:lpstr>
      <vt:lpstr>Maalis</vt:lpstr>
      <vt:lpstr>Huhti</vt:lpstr>
      <vt:lpstr>Touko</vt:lpstr>
      <vt:lpstr>Kesä</vt:lpstr>
      <vt:lpstr>Heinä</vt:lpstr>
      <vt:lpstr>Elo</vt:lpstr>
      <vt:lpstr>Syys</vt:lpstr>
      <vt:lpstr>Loka</vt:lpstr>
      <vt:lpstr>Marras</vt:lpstr>
      <vt:lpstr>Joulu</vt:lpstr>
      <vt:lpstr>Yhteenveto</vt:lpstr>
      <vt:lpstr>Elo!Tulostusalue</vt:lpstr>
      <vt:lpstr>Heinä!Tulostusalue</vt:lpstr>
      <vt:lpstr>Helmi!Tulostusalue</vt:lpstr>
      <vt:lpstr>Huhti!Tulostusalue</vt:lpstr>
      <vt:lpstr>Joulu!Tulostusalue</vt:lpstr>
      <vt:lpstr>Kesä!Tulostusalue</vt:lpstr>
      <vt:lpstr>Loka!Tulostusalue</vt:lpstr>
      <vt:lpstr>Maalis!Tulostusalue</vt:lpstr>
      <vt:lpstr>Marras!Tulostusalue</vt:lpstr>
      <vt:lpstr>Syys!Tulostusalue</vt:lpstr>
      <vt:lpstr>Tammi!Tulostusalue</vt:lpstr>
      <vt:lpstr>Touko!Tulostusalue</vt:lpstr>
      <vt:lpstr>Yhteenveto!Tulostusalue</vt:lpstr>
    </vt:vector>
  </TitlesOfParts>
  <Company>PlanMan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Asko Saarenpää</dc:creator>
  <cp:lastModifiedBy>Asko Saarenpää</cp:lastModifiedBy>
  <cp:lastPrinted>2010-01-05T00:45:50Z</cp:lastPrinted>
  <dcterms:created xsi:type="dcterms:W3CDTF">1998-01-26T10:24:18Z</dcterms:created>
  <dcterms:modified xsi:type="dcterms:W3CDTF">2025-01-01T21:22:40Z</dcterms:modified>
</cp:coreProperties>
</file>